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2D932E4F-6B9A-49B0-908E-48D7722026E3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M310" i="18" s="1"/>
  <c r="O313" i="18"/>
  <c r="P311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L296" i="18"/>
  <c r="L295" i="18"/>
  <c r="N294" i="18"/>
  <c r="M294" i="18"/>
  <c r="M292" i="18" s="1"/>
  <c r="O293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O251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O97" i="18"/>
  <c r="N95" i="18"/>
  <c r="M95" i="18"/>
  <c r="P95" i="18" s="1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L47" i="18"/>
  <c r="L46" i="18"/>
  <c r="N45" i="18"/>
  <c r="M45" i="18"/>
  <c r="P42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P32" i="18"/>
  <c r="M32" i="18"/>
  <c r="M30" i="18" s="1"/>
  <c r="P30" i="18" s="1"/>
  <c r="P31" i="18"/>
  <c r="M31" i="18"/>
  <c r="M29" i="18"/>
  <c r="P25" i="18"/>
  <c r="N25" i="18"/>
  <c r="M25" i="18"/>
  <c r="L25" i="18"/>
  <c r="O25" i="18" s="1"/>
  <c r="P24" i="18"/>
  <c r="N24" i="18"/>
  <c r="M24" i="18"/>
  <c r="P23" i="18"/>
  <c r="N23" i="18"/>
  <c r="M23" i="18"/>
  <c r="N21" i="18"/>
  <c r="M21" i="18"/>
  <c r="P21" i="18" s="1"/>
  <c r="L21" i="18"/>
  <c r="N19" i="18"/>
  <c r="O15" i="18"/>
  <c r="N15" i="18"/>
  <c r="M15" i="18"/>
  <c r="P15" i="18" s="1"/>
  <c r="L15" i="18"/>
  <c r="M14" i="18"/>
  <c r="P14" i="18" s="1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P70" i="17" s="1"/>
  <c r="O69" i="17"/>
  <c r="P67" i="17"/>
  <c r="O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N55" i="17" s="1"/>
  <c r="M57" i="17"/>
  <c r="P54" i="17"/>
  <c r="N54" i="17"/>
  <c r="M54" i="17"/>
  <c r="L54" i="17"/>
  <c r="O54" i="17" s="1"/>
  <c r="N49" i="17"/>
  <c r="L49" i="17"/>
  <c r="M49" i="17" s="1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P32" i="17" s="1"/>
  <c r="M31" i="17"/>
  <c r="M30" i="17"/>
  <c r="P30" i="17" s="1"/>
  <c r="O25" i="17"/>
  <c r="N25" i="17"/>
  <c r="N15" i="17" s="1"/>
  <c r="M25" i="17"/>
  <c r="P25" i="17" s="1"/>
  <c r="L25" i="17"/>
  <c r="L19" i="17" s="1"/>
  <c r="N24" i="17"/>
  <c r="M24" i="17"/>
  <c r="P23" i="17"/>
  <c r="N23" i="17"/>
  <c r="M23" i="17"/>
  <c r="P21" i="17"/>
  <c r="O21" i="17"/>
  <c r="N21" i="17"/>
  <c r="N19" i="17" s="1"/>
  <c r="M21" i="17"/>
  <c r="L21" i="17"/>
  <c r="M19" i="17"/>
  <c r="P19" i="17" s="1"/>
  <c r="P15" i="17"/>
  <c r="M15" i="17"/>
  <c r="L15" i="17"/>
  <c r="O15" i="17" s="1"/>
  <c r="P13" i="17"/>
  <c r="M13" i="17"/>
  <c r="M11" i="17"/>
  <c r="P11" i="17" s="1"/>
  <c r="M9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N224" i="16"/>
  <c r="M224" i="16"/>
  <c r="O223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O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P54" i="16"/>
  <c r="N54" i="16"/>
  <c r="M54" i="16"/>
  <c r="L54" i="16"/>
  <c r="N49" i="16"/>
  <c r="L49" i="16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M34" i="16"/>
  <c r="P34" i="16" s="1"/>
  <c r="P33" i="16"/>
  <c r="M33" i="16"/>
  <c r="P32" i="16"/>
  <c r="M32" i="16"/>
  <c r="M30" i="16" s="1"/>
  <c r="P30" i="16" s="1"/>
  <c r="P31" i="16"/>
  <c r="M31" i="16"/>
  <c r="M29" i="16"/>
  <c r="P25" i="16"/>
  <c r="O25" i="16"/>
  <c r="N25" i="16"/>
  <c r="M25" i="16"/>
  <c r="L25" i="16"/>
  <c r="P24" i="16"/>
  <c r="N24" i="16"/>
  <c r="M24" i="16"/>
  <c r="N23" i="16"/>
  <c r="M23" i="16"/>
  <c r="P23" i="16" s="1"/>
  <c r="N21" i="16"/>
  <c r="N19" i="16" s="1"/>
  <c r="M21" i="16"/>
  <c r="P21" i="16" s="1"/>
  <c r="L21" i="16"/>
  <c r="P19" i="16"/>
  <c r="M19" i="16"/>
  <c r="N15" i="16"/>
  <c r="M15" i="16"/>
  <c r="P15" i="16" s="1"/>
  <c r="L15" i="16"/>
  <c r="O15" i="16" s="1"/>
  <c r="M14" i="16"/>
  <c r="P14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O221" i="15"/>
  <c r="N221" i="15"/>
  <c r="M221" i="15"/>
  <c r="P221" i="15" s="1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M32" i="15"/>
  <c r="P32" i="15" s="1"/>
  <c r="M31" i="15"/>
  <c r="P31" i="15" s="1"/>
  <c r="M30" i="15"/>
  <c r="P30" i="15" s="1"/>
  <c r="P29" i="15"/>
  <c r="M29" i="15"/>
  <c r="O25" i="15"/>
  <c r="N25" i="15"/>
  <c r="N15" i="15" s="1"/>
  <c r="M25" i="15"/>
  <c r="P25" i="15" s="1"/>
  <c r="L25" i="15"/>
  <c r="N24" i="15"/>
  <c r="M24" i="15"/>
  <c r="P24" i="15" s="1"/>
  <c r="N23" i="15"/>
  <c r="M23" i="15"/>
  <c r="P21" i="15"/>
  <c r="O21" i="15"/>
  <c r="N21" i="15"/>
  <c r="N19" i="15" s="1"/>
  <c r="M21" i="15"/>
  <c r="L21" i="15"/>
  <c r="L19" i="15" s="1"/>
  <c r="O19" i="15"/>
  <c r="M19" i="15"/>
  <c r="L15" i="15"/>
  <c r="O15" i="15" s="1"/>
  <c r="M11" i="15"/>
  <c r="P11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29" i="14" s="1"/>
  <c r="M30" i="14"/>
  <c r="P30" i="14" s="1"/>
  <c r="O25" i="14"/>
  <c r="N25" i="14"/>
  <c r="M25" i="14"/>
  <c r="P25" i="14" s="1"/>
  <c r="L25" i="14"/>
  <c r="P24" i="14"/>
  <c r="N24" i="14"/>
  <c r="M24" i="14"/>
  <c r="N23" i="14"/>
  <c r="M23" i="14"/>
  <c r="O21" i="14"/>
  <c r="N21" i="14"/>
  <c r="M21" i="14"/>
  <c r="P21" i="14" s="1"/>
  <c r="L21" i="14"/>
  <c r="O19" i="14"/>
  <c r="N19" i="14"/>
  <c r="L19" i="14"/>
  <c r="P15" i="14"/>
  <c r="N15" i="14"/>
  <c r="M15" i="14"/>
  <c r="L15" i="14"/>
  <c r="O15" i="14" s="1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M16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N54" i="13"/>
  <c r="M54" i="13"/>
  <c r="P54" i="13" s="1"/>
  <c r="L54" i="13"/>
  <c r="O54" i="13" s="1"/>
  <c r="N49" i="13"/>
  <c r="L49" i="13"/>
  <c r="L47" i="13"/>
  <c r="L46" i="13"/>
  <c r="N45" i="13"/>
  <c r="M45" i="13"/>
  <c r="M43" i="13" s="1"/>
  <c r="M41" i="13" s="1"/>
  <c r="O42" i="13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P32" i="13"/>
  <c r="M32" i="13"/>
  <c r="M30" i="13" s="1"/>
  <c r="P30" i="13" s="1"/>
  <c r="M31" i="13"/>
  <c r="P31" i="13" s="1"/>
  <c r="P29" i="13"/>
  <c r="M29" i="13"/>
  <c r="P25" i="13"/>
  <c r="N25" i="13"/>
  <c r="N15" i="13" s="1"/>
  <c r="M25" i="13"/>
  <c r="M19" i="13" s="1"/>
  <c r="L25" i="13"/>
  <c r="O25" i="13" s="1"/>
  <c r="N24" i="13"/>
  <c r="M24" i="13"/>
  <c r="N23" i="13"/>
  <c r="M23" i="13"/>
  <c r="P23" i="13" s="1"/>
  <c r="P21" i="13"/>
  <c r="O21" i="13"/>
  <c r="N21" i="13"/>
  <c r="M21" i="13"/>
  <c r="L21" i="13"/>
  <c r="L19" i="13" s="1"/>
  <c r="O19" i="13" s="1"/>
  <c r="N19" i="13"/>
  <c r="O15" i="13"/>
  <c r="L15" i="13"/>
  <c r="M13" i="13"/>
  <c r="P13" i="13" s="1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O272" i="12"/>
  <c r="N272" i="12"/>
  <c r="M272" i="12"/>
  <c r="P272" i="12" s="1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O69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L54" i="12"/>
  <c r="N49" i="12"/>
  <c r="L49" i="12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P32" i="12"/>
  <c r="M32" i="12"/>
  <c r="M31" i="12"/>
  <c r="P31" i="12" s="1"/>
  <c r="M30" i="12"/>
  <c r="P30" i="12" s="1"/>
  <c r="M29" i="12"/>
  <c r="P29" i="12" s="1"/>
  <c r="P25" i="12"/>
  <c r="O25" i="12"/>
  <c r="N25" i="12"/>
  <c r="M25" i="12"/>
  <c r="L25" i="12"/>
  <c r="N24" i="12"/>
  <c r="M24" i="12"/>
  <c r="P24" i="12" s="1"/>
  <c r="N23" i="12"/>
  <c r="M23" i="12"/>
  <c r="P21" i="12"/>
  <c r="N21" i="12"/>
  <c r="M21" i="12"/>
  <c r="L21" i="12"/>
  <c r="O21" i="12" s="1"/>
  <c r="P19" i="12"/>
  <c r="N19" i="12"/>
  <c r="M19" i="12"/>
  <c r="N15" i="12"/>
  <c r="M15" i="12"/>
  <c r="P15" i="12" s="1"/>
  <c r="L15" i="12"/>
  <c r="O15" i="12" s="1"/>
  <c r="P14" i="12"/>
  <c r="M14" i="12"/>
  <c r="M11" i="12"/>
  <c r="P11" i="12" s="1"/>
  <c r="M9" i="12"/>
  <c r="P9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P272" i="11"/>
  <c r="O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L146" i="11"/>
  <c r="L145" i="11"/>
  <c r="N144" i="11"/>
  <c r="M144" i="11"/>
  <c r="O143" i="11"/>
  <c r="N141" i="11"/>
  <c r="M141" i="11"/>
  <c r="P141" i="11" s="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P67" i="11"/>
  <c r="O67" i="11"/>
  <c r="N67" i="11"/>
  <c r="M67" i="11"/>
  <c r="L67" i="11"/>
  <c r="J65" i="11"/>
  <c r="I65" i="11"/>
  <c r="J64" i="11"/>
  <c r="I64" i="11"/>
  <c r="N61" i="11"/>
  <c r="L61" i="11"/>
  <c r="L59" i="11"/>
  <c r="L58" i="11"/>
  <c r="N57" i="11"/>
  <c r="M57" i="11"/>
  <c r="P54" i="11"/>
  <c r="N54" i="11"/>
  <c r="M54" i="11"/>
  <c r="L54" i="11"/>
  <c r="O54" i="11" s="1"/>
  <c r="N49" i="11"/>
  <c r="L49" i="11"/>
  <c r="M49" i="11" s="1"/>
  <c r="L47" i="11"/>
  <c r="L46" i="11"/>
  <c r="N45" i="11"/>
  <c r="M45" i="11"/>
  <c r="O42" i="11"/>
  <c r="N42" i="11"/>
  <c r="M42" i="11"/>
  <c r="L42" i="11"/>
  <c r="P36" i="11"/>
  <c r="O36" i="11"/>
  <c r="P35" i="11"/>
  <c r="O35" i="11"/>
  <c r="P34" i="11"/>
  <c r="M34" i="11"/>
  <c r="M33" i="11"/>
  <c r="P33" i="11" s="1"/>
  <c r="M32" i="11"/>
  <c r="P32" i="11" s="1"/>
  <c r="M31" i="11"/>
  <c r="P31" i="11" s="1"/>
  <c r="N25" i="11"/>
  <c r="N15" i="11" s="1"/>
  <c r="M25" i="11"/>
  <c r="P25" i="11" s="1"/>
  <c r="L25" i="11"/>
  <c r="N24" i="11"/>
  <c r="M24" i="11"/>
  <c r="P24" i="11" s="1"/>
  <c r="P23" i="11"/>
  <c r="N23" i="11"/>
  <c r="M23" i="11"/>
  <c r="P21" i="11"/>
  <c r="O21" i="11"/>
  <c r="N21" i="11"/>
  <c r="M21" i="11"/>
  <c r="L21" i="11"/>
  <c r="M19" i="11"/>
  <c r="P19" i="11" s="1"/>
  <c r="L19" i="1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P221" i="10"/>
  <c r="O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M53" i="10" s="1"/>
  <c r="P54" i="10"/>
  <c r="O54" i="10"/>
  <c r="N54" i="10"/>
  <c r="M54" i="10"/>
  <c r="L54" i="10"/>
  <c r="N49" i="10"/>
  <c r="L49" i="10"/>
  <c r="O49" i="10" s="1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P34" i="10"/>
  <c r="M34" i="10"/>
  <c r="P33" i="10"/>
  <c r="M33" i="10"/>
  <c r="P32" i="10"/>
  <c r="M32" i="10"/>
  <c r="M31" i="10"/>
  <c r="M29" i="10" s="1"/>
  <c r="M30" i="10"/>
  <c r="P30" i="10" s="1"/>
  <c r="P25" i="10"/>
  <c r="O25" i="10"/>
  <c r="N25" i="10"/>
  <c r="N15" i="10" s="1"/>
  <c r="M25" i="10"/>
  <c r="L25" i="10"/>
  <c r="N24" i="10"/>
  <c r="M24" i="10"/>
  <c r="P24" i="10" s="1"/>
  <c r="N23" i="10"/>
  <c r="M23" i="10"/>
  <c r="P23" i="10" s="1"/>
  <c r="P21" i="10"/>
  <c r="N21" i="10"/>
  <c r="M21" i="10"/>
  <c r="M19" i="10" s="1"/>
  <c r="L21" i="10"/>
  <c r="O21" i="10" s="1"/>
  <c r="O19" i="10"/>
  <c r="N19" i="10"/>
  <c r="L19" i="10"/>
  <c r="M15" i="10"/>
  <c r="P15" i="10" s="1"/>
  <c r="L15" i="10"/>
  <c r="O15" i="10" s="1"/>
  <c r="M11" i="10"/>
  <c r="M9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M26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M96" i="9" s="1"/>
  <c r="P96" i="9" s="1"/>
  <c r="O97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N49" i="9"/>
  <c r="L49" i="9"/>
  <c r="L47" i="9"/>
  <c r="L46" i="9"/>
  <c r="N45" i="9"/>
  <c r="M45" i="9"/>
  <c r="O42" i="9"/>
  <c r="N42" i="9"/>
  <c r="M42" i="9"/>
  <c r="L42" i="9"/>
  <c r="P36" i="9"/>
  <c r="O36" i="9"/>
  <c r="P35" i="9"/>
  <c r="O35" i="9"/>
  <c r="P34" i="9"/>
  <c r="M34" i="9"/>
  <c r="M33" i="9"/>
  <c r="M32" i="9"/>
  <c r="P32" i="9" s="1"/>
  <c r="M31" i="9"/>
  <c r="P31" i="9" s="1"/>
  <c r="N25" i="9"/>
  <c r="N15" i="9" s="1"/>
  <c r="M25" i="9"/>
  <c r="P25" i="9" s="1"/>
  <c r="L25" i="9"/>
  <c r="N24" i="9"/>
  <c r="M24" i="9"/>
  <c r="P24" i="9" s="1"/>
  <c r="P23" i="9"/>
  <c r="N23" i="9"/>
  <c r="M23" i="9"/>
  <c r="P21" i="9"/>
  <c r="O21" i="9"/>
  <c r="N21" i="9"/>
  <c r="M21" i="9"/>
  <c r="L21" i="9"/>
  <c r="M19" i="9"/>
  <c r="L19" i="9"/>
  <c r="M11" i="9"/>
  <c r="P11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L277" i="8"/>
  <c r="L276" i="8"/>
  <c r="N275" i="8"/>
  <c r="M275" i="8"/>
  <c r="O274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O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M66" i="8" s="1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M53" i="8" s="1"/>
  <c r="P54" i="8"/>
  <c r="O54" i="8"/>
  <c r="N54" i="8"/>
  <c r="M54" i="8"/>
  <c r="L54" i="8"/>
  <c r="N49" i="8"/>
  <c r="L49" i="8"/>
  <c r="M49" i="8" s="1"/>
  <c r="L47" i="8"/>
  <c r="L46" i="8"/>
  <c r="N45" i="8"/>
  <c r="M45" i="8"/>
  <c r="N42" i="8"/>
  <c r="M42" i="8"/>
  <c r="L42" i="8"/>
  <c r="O42" i="8" s="1"/>
  <c r="P36" i="8"/>
  <c r="O36" i="8"/>
  <c r="P35" i="8"/>
  <c r="O35" i="8"/>
  <c r="M34" i="8"/>
  <c r="P34" i="8" s="1"/>
  <c r="M33" i="8"/>
  <c r="P33" i="8" s="1"/>
  <c r="P32" i="8"/>
  <c r="M32" i="8"/>
  <c r="P31" i="8"/>
  <c r="M31" i="8"/>
  <c r="P30" i="8"/>
  <c r="M30" i="8"/>
  <c r="M29" i="8"/>
  <c r="P29" i="8" s="1"/>
  <c r="M28" i="8"/>
  <c r="P28" i="8" s="1"/>
  <c r="P25" i="8"/>
  <c r="N25" i="8"/>
  <c r="M25" i="8"/>
  <c r="L25" i="8"/>
  <c r="P24" i="8"/>
  <c r="N24" i="8"/>
  <c r="M24" i="8"/>
  <c r="P23" i="8"/>
  <c r="N23" i="8"/>
  <c r="M23" i="8"/>
  <c r="N21" i="8"/>
  <c r="M21" i="8"/>
  <c r="L21" i="8"/>
  <c r="O21" i="8" s="1"/>
  <c r="N15" i="8"/>
  <c r="M15" i="8"/>
  <c r="P15" i="8" s="1"/>
  <c r="M14" i="8"/>
  <c r="P14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O223" i="7"/>
  <c r="N221" i="7"/>
  <c r="M221" i="7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M55" i="7" s="1"/>
  <c r="M53" i="7" s="1"/>
  <c r="O54" i="7"/>
  <c r="N54" i="7"/>
  <c r="M54" i="7"/>
  <c r="P54" i="7" s="1"/>
  <c r="L54" i="7"/>
  <c r="N49" i="7"/>
  <c r="L49" i="7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4" i="7" s="1"/>
  <c r="P33" i="7"/>
  <c r="M33" i="7"/>
  <c r="P32" i="7"/>
  <c r="M32" i="7"/>
  <c r="P31" i="7"/>
  <c r="M31" i="7"/>
  <c r="M30" i="7"/>
  <c r="M29" i="7"/>
  <c r="P29" i="7" s="1"/>
  <c r="P25" i="7"/>
  <c r="O25" i="7"/>
  <c r="N25" i="7"/>
  <c r="M25" i="7"/>
  <c r="L25" i="7"/>
  <c r="P24" i="7"/>
  <c r="N24" i="7"/>
  <c r="M24" i="7"/>
  <c r="N23" i="7"/>
  <c r="M23" i="7"/>
  <c r="P23" i="7" s="1"/>
  <c r="N21" i="7"/>
  <c r="N19" i="7" s="1"/>
  <c r="M21" i="7"/>
  <c r="P21" i="7" s="1"/>
  <c r="L21" i="7"/>
  <c r="N15" i="7"/>
  <c r="M15" i="7"/>
  <c r="P15" i="7" s="1"/>
  <c r="L15" i="7"/>
  <c r="O15" i="7" s="1"/>
  <c r="M14" i="7"/>
  <c r="P14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L316" i="6"/>
  <c r="L315" i="6"/>
  <c r="N314" i="6"/>
  <c r="M314" i="6"/>
  <c r="P314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L256" i="6"/>
  <c r="L255" i="6"/>
  <c r="N254" i="6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O69" i="6"/>
  <c r="P67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N49" i="6"/>
  <c r="L49" i="6"/>
  <c r="O49" i="6" s="1"/>
  <c r="L47" i="6"/>
  <c r="L46" i="6"/>
  <c r="N45" i="6"/>
  <c r="M45" i="6"/>
  <c r="N42" i="6"/>
  <c r="M42" i="6"/>
  <c r="L42" i="6"/>
  <c r="O42" i="6" s="1"/>
  <c r="P36" i="6"/>
  <c r="O36" i="6"/>
  <c r="P35" i="6"/>
  <c r="O35" i="6"/>
  <c r="M34" i="6"/>
  <c r="P34" i="6" s="1"/>
  <c r="M33" i="6"/>
  <c r="P33" i="6" s="1"/>
  <c r="M32" i="6"/>
  <c r="P32" i="6" s="1"/>
  <c r="P31" i="6"/>
  <c r="M31" i="6"/>
  <c r="M29" i="6" s="1"/>
  <c r="N25" i="6"/>
  <c r="M25" i="6"/>
  <c r="P25" i="6" s="1"/>
  <c r="L25" i="6"/>
  <c r="P24" i="6"/>
  <c r="N24" i="6"/>
  <c r="M24" i="6"/>
  <c r="P23" i="6"/>
  <c r="N23" i="6"/>
  <c r="M23" i="6"/>
  <c r="O21" i="6"/>
  <c r="N21" i="6"/>
  <c r="M21" i="6"/>
  <c r="P21" i="6" s="1"/>
  <c r="L21" i="6"/>
  <c r="M19" i="6"/>
  <c r="P19" i="6" s="1"/>
  <c r="L19" i="6"/>
  <c r="N15" i="6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J504" i="5"/>
  <c r="I504" i="5"/>
  <c r="K504" i="5" s="1"/>
  <c r="J503" i="5"/>
  <c r="I503" i="5"/>
  <c r="K503" i="5" s="1"/>
  <c r="J502" i="5"/>
  <c r="I502" i="5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J471" i="5"/>
  <c r="I471" i="5"/>
  <c r="K471" i="5" s="1"/>
  <c r="J470" i="5"/>
  <c r="I470" i="5"/>
  <c r="K470" i="5" s="1"/>
  <c r="J469" i="5"/>
  <c r="I469" i="5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P294" i="5" s="1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L146" i="5"/>
  <c r="L145" i="5"/>
  <c r="N144" i="5"/>
  <c r="M144" i="5"/>
  <c r="O143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L54" i="5"/>
  <c r="O54" i="5" s="1"/>
  <c r="N49" i="5"/>
  <c r="L49" i="5"/>
  <c r="O49" i="5" s="1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M34" i="5"/>
  <c r="P34" i="5" s="1"/>
  <c r="M33" i="5"/>
  <c r="P33" i="5" s="1"/>
  <c r="M32" i="5"/>
  <c r="P31" i="5"/>
  <c r="M31" i="5"/>
  <c r="M29" i="5" s="1"/>
  <c r="P29" i="5"/>
  <c r="N25" i="5"/>
  <c r="M25" i="5"/>
  <c r="L25" i="5"/>
  <c r="P24" i="5"/>
  <c r="N24" i="5"/>
  <c r="M24" i="5"/>
  <c r="P23" i="5"/>
  <c r="N23" i="5"/>
  <c r="M23" i="5"/>
  <c r="O21" i="5"/>
  <c r="N21" i="5"/>
  <c r="M21" i="5"/>
  <c r="P21" i="5" s="1"/>
  <c r="L21" i="5"/>
  <c r="L19" i="5"/>
  <c r="O19" i="5" s="1"/>
  <c r="N15" i="5"/>
  <c r="M14" i="5"/>
  <c r="P14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M310" i="4" s="1"/>
  <c r="O313" i="4"/>
  <c r="P311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M250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L146" i="4"/>
  <c r="L145" i="4"/>
  <c r="N144" i="4"/>
  <c r="M144" i="4"/>
  <c r="O143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P119" i="4" s="1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L72" i="4"/>
  <c r="L71" i="4"/>
  <c r="N70" i="4"/>
  <c r="M70" i="4"/>
  <c r="O69" i="4"/>
  <c r="N67" i="4"/>
  <c r="M67" i="4"/>
  <c r="P67" i="4" s="1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M32" i="4"/>
  <c r="P32" i="4" s="1"/>
  <c r="M31" i="4"/>
  <c r="M30" i="4"/>
  <c r="P30" i="4" s="1"/>
  <c r="O25" i="4"/>
  <c r="N25" i="4"/>
  <c r="N15" i="4" s="1"/>
  <c r="M25" i="4"/>
  <c r="P25" i="4" s="1"/>
  <c r="L25" i="4"/>
  <c r="N24" i="4"/>
  <c r="M24" i="4"/>
  <c r="N23" i="4"/>
  <c r="M23" i="4"/>
  <c r="P21" i="4"/>
  <c r="N21" i="4"/>
  <c r="M21" i="4"/>
  <c r="M19" i="4" s="1"/>
  <c r="P19" i="4" s="1"/>
  <c r="L21" i="4"/>
  <c r="O21" i="4" s="1"/>
  <c r="O19" i="4"/>
  <c r="L19" i="4"/>
  <c r="M15" i="4"/>
  <c r="P15" i="4" s="1"/>
  <c r="L15" i="4"/>
  <c r="O15" i="4" s="1"/>
  <c r="M11" i="4"/>
  <c r="P11" i="4" s="1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M220" i="3" s="1"/>
  <c r="O223" i="3"/>
  <c r="P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M120" i="3" s="1"/>
  <c r="O121" i="3"/>
  <c r="P119" i="3"/>
  <c r="N119" i="3"/>
  <c r="M119" i="3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2" i="3" s="1"/>
  <c r="P31" i="3"/>
  <c r="M31" i="3"/>
  <c r="M30" i="3"/>
  <c r="P29" i="3"/>
  <c r="M29" i="3"/>
  <c r="O25" i="3"/>
  <c r="N25" i="3"/>
  <c r="M25" i="3"/>
  <c r="P25" i="3" s="1"/>
  <c r="L25" i="3"/>
  <c r="N24" i="3"/>
  <c r="M24" i="3"/>
  <c r="P24" i="3" s="1"/>
  <c r="N23" i="3"/>
  <c r="M23" i="3"/>
  <c r="N21" i="3"/>
  <c r="N19" i="3" s="1"/>
  <c r="M21" i="3"/>
  <c r="P21" i="3" s="1"/>
  <c r="L21" i="3"/>
  <c r="O21" i="3" s="1"/>
  <c r="P19" i="3"/>
  <c r="O19" i="3"/>
  <c r="M19" i="3"/>
  <c r="L19" i="3"/>
  <c r="N15" i="3"/>
  <c r="M15" i="3"/>
  <c r="P15" i="3" s="1"/>
  <c r="L15" i="3"/>
  <c r="O15" i="3" s="1"/>
  <c r="M14" i="3"/>
  <c r="P14" i="3" s="1"/>
  <c r="M11" i="3"/>
  <c r="P11" i="3" s="1"/>
  <c r="P9" i="3"/>
  <c r="M9" i="3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J668" i="2"/>
  <c r="I668" i="2"/>
  <c r="J667" i="2"/>
  <c r="J666" i="2"/>
  <c r="N665" i="2"/>
  <c r="L665" i="2"/>
  <c r="J665" i="2"/>
  <c r="I665" i="2"/>
  <c r="K665" i="2" s="1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N649" i="2"/>
  <c r="L649" i="2"/>
  <c r="O649" i="2" s="1"/>
  <c r="J649" i="2"/>
  <c r="I649" i="2"/>
  <c r="K649" i="2" s="1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P291" i="2" s="1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O251" i="2"/>
  <c r="N251" i="2"/>
  <c r="M251" i="2"/>
  <c r="L251" i="2"/>
  <c r="J249" i="2"/>
  <c r="I249" i="2"/>
  <c r="K249" i="2" s="1"/>
  <c r="J246" i="2"/>
  <c r="J245" i="2"/>
  <c r="J244" i="2"/>
  <c r="I244" i="2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N119" i="2"/>
  <c r="M119" i="2"/>
  <c r="P119" i="2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M29" i="2" s="1"/>
  <c r="P29" i="2" s="1"/>
  <c r="M26" i="2"/>
  <c r="P26" i="2" s="1"/>
  <c r="N25" i="2"/>
  <c r="M25" i="2"/>
  <c r="P25" i="2" s="1"/>
  <c r="L25" i="2"/>
  <c r="O25" i="2" s="1"/>
  <c r="P24" i="2"/>
  <c r="N24" i="2"/>
  <c r="M24" i="2"/>
  <c r="P23" i="2"/>
  <c r="N23" i="2"/>
  <c r="M23" i="2"/>
  <c r="O21" i="2"/>
  <c r="N21" i="2"/>
  <c r="N19" i="2" s="1"/>
  <c r="M21" i="2"/>
  <c r="L21" i="2"/>
  <c r="L19" i="2"/>
  <c r="O19" i="2" s="1"/>
  <c r="P16" i="2"/>
  <c r="M16" i="2"/>
  <c r="O15" i="2"/>
  <c r="N15" i="2"/>
  <c r="M15" i="2"/>
  <c r="P15" i="2" s="1"/>
  <c r="L15" i="2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O330" i="1"/>
  <c r="N330" i="1"/>
  <c r="M330" i="1"/>
  <c r="L330" i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O141" i="1"/>
  <c r="N141" i="1"/>
  <c r="M141" i="1"/>
  <c r="P141" i="1" s="1"/>
  <c r="L141" i="1"/>
  <c r="L125" i="1"/>
  <c r="N121" i="1"/>
  <c r="N21" i="1" s="1"/>
  <c r="M121" i="1"/>
  <c r="L121" i="1"/>
  <c r="O121" i="1" s="1"/>
  <c r="P119" i="1"/>
  <c r="N119" i="1"/>
  <c r="M119" i="1"/>
  <c r="L119" i="1"/>
  <c r="O119" i="1" s="1"/>
  <c r="L101" i="1"/>
  <c r="N97" i="1"/>
  <c r="M97" i="1"/>
  <c r="L97" i="1"/>
  <c r="O97" i="1" s="1"/>
  <c r="P95" i="1"/>
  <c r="O95" i="1"/>
  <c r="N95" i="1"/>
  <c r="M95" i="1"/>
  <c r="L95" i="1"/>
  <c r="L73" i="1"/>
  <c r="N69" i="1"/>
  <c r="M69" i="1"/>
  <c r="L69" i="1"/>
  <c r="L21" i="1" s="1"/>
  <c r="P67" i="1"/>
  <c r="O67" i="1"/>
  <c r="N67" i="1"/>
  <c r="M67" i="1"/>
  <c r="L67" i="1"/>
  <c r="L60" i="1"/>
  <c r="L56" i="1"/>
  <c r="L54" i="1" s="1"/>
  <c r="N54" i="1"/>
  <c r="M54" i="1"/>
  <c r="P54" i="1" s="1"/>
  <c r="L48" i="1"/>
  <c r="L42" i="1" s="1"/>
  <c r="L44" i="1"/>
  <c r="P42" i="1"/>
  <c r="N42" i="1"/>
  <c r="M42" i="1"/>
  <c r="P36" i="1"/>
  <c r="O36" i="1"/>
  <c r="P35" i="1"/>
  <c r="O35" i="1"/>
  <c r="M34" i="1"/>
  <c r="P34" i="1" s="1"/>
  <c r="P33" i="1"/>
  <c r="M33" i="1"/>
  <c r="P32" i="1"/>
  <c r="M32" i="1"/>
  <c r="P31" i="1"/>
  <c r="M31" i="1"/>
  <c r="M30" i="1"/>
  <c r="P30" i="1" s="1"/>
  <c r="M29" i="1"/>
  <c r="P29" i="1" s="1"/>
  <c r="M28" i="1"/>
  <c r="P28" i="1" s="1"/>
  <c r="P25" i="1"/>
  <c r="N25" i="1"/>
  <c r="M25" i="1"/>
  <c r="P24" i="1"/>
  <c r="N24" i="1"/>
  <c r="M24" i="1"/>
  <c r="N23" i="1"/>
  <c r="M23" i="1"/>
  <c r="P23" i="1" s="1"/>
  <c r="M21" i="1"/>
  <c r="P21" i="1" s="1"/>
  <c r="N15" i="1"/>
  <c r="M15" i="1"/>
  <c r="P15" i="1" s="1"/>
  <c r="M14" i="1"/>
  <c r="P14" i="1" s="1"/>
  <c r="L224" i="11" l="1"/>
  <c r="K432" i="11"/>
  <c r="O435" i="11"/>
  <c r="O537" i="11"/>
  <c r="J651" i="12"/>
  <c r="K591" i="9"/>
  <c r="K597" i="9"/>
  <c r="K117" i="15"/>
  <c r="K189" i="16"/>
  <c r="N68" i="7"/>
  <c r="N66" i="7" s="1"/>
  <c r="O651" i="15"/>
  <c r="O668" i="15"/>
  <c r="N43" i="2"/>
  <c r="N41" i="2" s="1"/>
  <c r="N252" i="10"/>
  <c r="N250" i="10" s="1"/>
  <c r="K376" i="16"/>
  <c r="N68" i="2"/>
  <c r="N66" i="2" s="1"/>
  <c r="K229" i="11"/>
  <c r="K235" i="11"/>
  <c r="K547" i="11"/>
  <c r="K593" i="11"/>
  <c r="O601" i="11"/>
  <c r="K132" i="15"/>
  <c r="K138" i="15"/>
  <c r="K474" i="5"/>
  <c r="K547" i="5"/>
  <c r="K573" i="5"/>
  <c r="O551" i="2"/>
  <c r="O459" i="3"/>
  <c r="K464" i="3"/>
  <c r="K473" i="3"/>
  <c r="K482" i="3"/>
  <c r="K497" i="3"/>
  <c r="K533" i="3"/>
  <c r="O535" i="3"/>
  <c r="K629" i="7"/>
  <c r="K328" i="9"/>
  <c r="N222" i="9"/>
  <c r="N220" i="9" s="1"/>
  <c r="N273" i="9"/>
  <c r="N271" i="9" s="1"/>
  <c r="K199" i="6"/>
  <c r="K628" i="11"/>
  <c r="K377" i="9"/>
  <c r="N43" i="3"/>
  <c r="N41" i="3" s="1"/>
  <c r="K341" i="6"/>
  <c r="O347" i="6"/>
  <c r="L144" i="11"/>
  <c r="L142" i="11" s="1"/>
  <c r="K80" i="15"/>
  <c r="O568" i="6"/>
  <c r="K573" i="6"/>
  <c r="O74" i="7"/>
  <c r="K80" i="7"/>
  <c r="O566" i="8"/>
  <c r="K628" i="5"/>
  <c r="K629" i="14"/>
  <c r="K635" i="14"/>
  <c r="K108" i="3"/>
  <c r="J618" i="1"/>
  <c r="K158" i="9"/>
  <c r="N273" i="14"/>
  <c r="N271" i="14" s="1"/>
  <c r="K418" i="2"/>
  <c r="K424" i="2"/>
  <c r="J651" i="2"/>
  <c r="N120" i="7"/>
  <c r="N118" i="7" s="1"/>
  <c r="K631" i="11"/>
  <c r="L57" i="16"/>
  <c r="O57" i="16" s="1"/>
  <c r="K377" i="16"/>
  <c r="O380" i="16"/>
  <c r="O383" i="16"/>
  <c r="O401" i="16"/>
  <c r="K418" i="16"/>
  <c r="K421" i="16"/>
  <c r="K424" i="16"/>
  <c r="K597" i="3"/>
  <c r="K425" i="4"/>
  <c r="K455" i="4"/>
  <c r="O533" i="4"/>
  <c r="K547" i="4"/>
  <c r="O568" i="4"/>
  <c r="K112" i="5"/>
  <c r="K164" i="5"/>
  <c r="K173" i="5"/>
  <c r="K465" i="7"/>
  <c r="K474" i="7"/>
  <c r="K498" i="7"/>
  <c r="O533" i="7"/>
  <c r="K372" i="9"/>
  <c r="K381" i="9"/>
  <c r="K419" i="9"/>
  <c r="K425" i="9"/>
  <c r="K431" i="9"/>
  <c r="L45" i="12"/>
  <c r="O45" i="12" s="1"/>
  <c r="N68" i="12"/>
  <c r="N66" i="12" s="1"/>
  <c r="K132" i="12"/>
  <c r="K219" i="7"/>
  <c r="K634" i="11"/>
  <c r="J215" i="1"/>
  <c r="K629" i="15"/>
  <c r="K632" i="15"/>
  <c r="N49" i="1"/>
  <c r="N258" i="1"/>
  <c r="L100" i="1"/>
  <c r="P333" i="6"/>
  <c r="O354" i="6"/>
  <c r="K619" i="9"/>
  <c r="O401" i="10"/>
  <c r="J184" i="1"/>
  <c r="J284" i="1"/>
  <c r="K631" i="5"/>
  <c r="N43" i="10"/>
  <c r="N41" i="10" s="1"/>
  <c r="O437" i="18"/>
  <c r="N126" i="1"/>
  <c r="K133" i="2"/>
  <c r="O597" i="6"/>
  <c r="K650" i="6"/>
  <c r="K432" i="10"/>
  <c r="O435" i="10"/>
  <c r="K449" i="10"/>
  <c r="O455" i="10"/>
  <c r="K428" i="14"/>
  <c r="K65" i="15"/>
  <c r="L45" i="16"/>
  <c r="L43" i="16" s="1"/>
  <c r="L41" i="16" s="1"/>
  <c r="K396" i="17"/>
  <c r="I80" i="1"/>
  <c r="I83" i="1"/>
  <c r="L146" i="1"/>
  <c r="J160" i="1"/>
  <c r="J169" i="1"/>
  <c r="J174" i="1"/>
  <c r="J183" i="1"/>
  <c r="I219" i="1"/>
  <c r="J375" i="1"/>
  <c r="J495" i="1"/>
  <c r="J501" i="1"/>
  <c r="J596" i="1"/>
  <c r="J631" i="1"/>
  <c r="N650" i="1"/>
  <c r="J132" i="1"/>
  <c r="J138" i="1"/>
  <c r="I350" i="1"/>
  <c r="P74" i="16"/>
  <c r="N120" i="17"/>
  <c r="N118" i="17" s="1"/>
  <c r="J64" i="1"/>
  <c r="L438" i="1"/>
  <c r="O438" i="1" s="1"/>
  <c r="M57" i="1"/>
  <c r="M55" i="1" s="1"/>
  <c r="M122" i="1"/>
  <c r="L145" i="1"/>
  <c r="I270" i="1"/>
  <c r="K81" i="8"/>
  <c r="K92" i="8"/>
  <c r="N142" i="8"/>
  <c r="N140" i="8" s="1"/>
  <c r="J242" i="1"/>
  <c r="I249" i="1"/>
  <c r="K133" i="12"/>
  <c r="N273" i="13"/>
  <c r="N271" i="13" s="1"/>
  <c r="J83" i="1"/>
  <c r="J229" i="1"/>
  <c r="K149" i="7"/>
  <c r="K158" i="7"/>
  <c r="N142" i="15"/>
  <c r="N140" i="15" s="1"/>
  <c r="K189" i="3"/>
  <c r="L224" i="3"/>
  <c r="L222" i="3" s="1"/>
  <c r="K350" i="6"/>
  <c r="L275" i="10"/>
  <c r="O275" i="10" s="1"/>
  <c r="K635" i="10"/>
  <c r="K372" i="8"/>
  <c r="K416" i="8"/>
  <c r="K422" i="8"/>
  <c r="K428" i="8"/>
  <c r="K431" i="8"/>
  <c r="K435" i="8"/>
  <c r="K474" i="8"/>
  <c r="K665" i="9"/>
  <c r="K80" i="10"/>
  <c r="M312" i="11"/>
  <c r="K375" i="13"/>
  <c r="K416" i="13"/>
  <c r="K425" i="13"/>
  <c r="K428" i="13"/>
  <c r="K663" i="16"/>
  <c r="L296" i="1"/>
  <c r="J154" i="1"/>
  <c r="J186" i="1"/>
  <c r="N228" i="1"/>
  <c r="J507" i="1"/>
  <c r="L148" i="1"/>
  <c r="K158" i="5"/>
  <c r="N292" i="5"/>
  <c r="N290" i="5" s="1"/>
  <c r="N312" i="5"/>
  <c r="N310" i="5" s="1"/>
  <c r="P57" i="8"/>
  <c r="K350" i="8"/>
  <c r="J187" i="1"/>
  <c r="L277" i="1"/>
  <c r="I341" i="1"/>
  <c r="J368" i="1"/>
  <c r="J371" i="1"/>
  <c r="K397" i="16"/>
  <c r="O535" i="17"/>
  <c r="J303" i="1"/>
  <c r="J173" i="1"/>
  <c r="J204" i="1"/>
  <c r="L71" i="1"/>
  <c r="J282" i="1"/>
  <c r="I266" i="1"/>
  <c r="N120" i="10"/>
  <c r="N118" i="10" s="1"/>
  <c r="N142" i="10"/>
  <c r="N140" i="10" s="1"/>
  <c r="L224" i="10"/>
  <c r="O224" i="10" s="1"/>
  <c r="K635" i="15"/>
  <c r="N312" i="16"/>
  <c r="N310" i="16" s="1"/>
  <c r="J489" i="1"/>
  <c r="K573" i="18"/>
  <c r="K580" i="18"/>
  <c r="O582" i="18"/>
  <c r="M224" i="1"/>
  <c r="J164" i="1"/>
  <c r="J200" i="1"/>
  <c r="J244" i="1"/>
  <c r="J366" i="1"/>
  <c r="I229" i="1"/>
  <c r="I235" i="1"/>
  <c r="L276" i="1"/>
  <c r="J283" i="1"/>
  <c r="J309" i="1"/>
  <c r="K377" i="6"/>
  <c r="O380" i="6"/>
  <c r="K421" i="6"/>
  <c r="N583" i="1"/>
  <c r="J106" i="1"/>
  <c r="I110" i="1"/>
  <c r="I113" i="1"/>
  <c r="J129" i="1"/>
  <c r="I417" i="1"/>
  <c r="K629" i="8"/>
  <c r="K632" i="8"/>
  <c r="O455" i="9"/>
  <c r="K285" i="13"/>
  <c r="K149" i="14"/>
  <c r="K158" i="14"/>
  <c r="J471" i="1"/>
  <c r="J89" i="1"/>
  <c r="J374" i="1"/>
  <c r="J377" i="1"/>
  <c r="N383" i="1"/>
  <c r="J398" i="1"/>
  <c r="J671" i="15"/>
  <c r="K671" i="15" s="1"/>
  <c r="K375" i="16"/>
  <c r="J266" i="1"/>
  <c r="J182" i="1"/>
  <c r="J234" i="1"/>
  <c r="N61" i="1"/>
  <c r="J287" i="1"/>
  <c r="L554" i="1"/>
  <c r="O554" i="1" s="1"/>
  <c r="J86" i="1"/>
  <c r="J90" i="1"/>
  <c r="J110" i="1"/>
  <c r="I199" i="1"/>
  <c r="J202" i="1"/>
  <c r="J362" i="1"/>
  <c r="J380" i="1"/>
  <c r="L57" i="5"/>
  <c r="L55" i="5" s="1"/>
  <c r="L53" i="5" s="1"/>
  <c r="L98" i="5"/>
  <c r="L96" i="5" s="1"/>
  <c r="K110" i="5"/>
  <c r="M312" i="5"/>
  <c r="P312" i="5" s="1"/>
  <c r="O599" i="9"/>
  <c r="J285" i="1"/>
  <c r="J427" i="1"/>
  <c r="J450" i="1"/>
  <c r="K580" i="14"/>
  <c r="K498" i="16"/>
  <c r="K593" i="16"/>
  <c r="K634" i="16"/>
  <c r="J212" i="1"/>
  <c r="J159" i="1"/>
  <c r="J195" i="1"/>
  <c r="J238" i="1"/>
  <c r="J233" i="1"/>
  <c r="N254" i="1"/>
  <c r="J261" i="1"/>
  <c r="J269" i="1"/>
  <c r="J381" i="1"/>
  <c r="N384" i="1"/>
  <c r="N389" i="1"/>
  <c r="J396" i="1"/>
  <c r="J400" i="1"/>
  <c r="N405" i="1"/>
  <c r="N410" i="1"/>
  <c r="J419" i="1"/>
  <c r="J422" i="1"/>
  <c r="J425" i="1"/>
  <c r="J428" i="1"/>
  <c r="J431" i="1"/>
  <c r="J435" i="1"/>
  <c r="N437" i="1"/>
  <c r="N441" i="1"/>
  <c r="J448" i="1"/>
  <c r="J301" i="1"/>
  <c r="J306" i="1"/>
  <c r="L315" i="1"/>
  <c r="J322" i="1"/>
  <c r="I328" i="1"/>
  <c r="N337" i="1"/>
  <c r="K465" i="3"/>
  <c r="K474" i="3"/>
  <c r="K498" i="3"/>
  <c r="O533" i="3"/>
  <c r="K547" i="3"/>
  <c r="O568" i="3"/>
  <c r="K573" i="3"/>
  <c r="K580" i="3"/>
  <c r="O582" i="3"/>
  <c r="K593" i="3"/>
  <c r="K92" i="4"/>
  <c r="P102" i="5"/>
  <c r="K108" i="5"/>
  <c r="O383" i="5"/>
  <c r="O401" i="5"/>
  <c r="P70" i="6"/>
  <c r="K84" i="6"/>
  <c r="K92" i="6"/>
  <c r="K113" i="6"/>
  <c r="K158" i="6"/>
  <c r="K93" i="8"/>
  <c r="O102" i="8"/>
  <c r="K424" i="8"/>
  <c r="K430" i="8"/>
  <c r="K138" i="10"/>
  <c r="K402" i="10"/>
  <c r="K416" i="10"/>
  <c r="K419" i="10"/>
  <c r="K425" i="10"/>
  <c r="K431" i="10"/>
  <c r="J671" i="12"/>
  <c r="M312" i="13"/>
  <c r="P312" i="13" s="1"/>
  <c r="K173" i="14"/>
  <c r="N252" i="14"/>
  <c r="N250" i="14" s="1"/>
  <c r="O568" i="15"/>
  <c r="K343" i="16"/>
  <c r="O352" i="17"/>
  <c r="L144" i="18"/>
  <c r="L142" i="18" s="1"/>
  <c r="L140" i="18" s="1"/>
  <c r="K482" i="18"/>
  <c r="I422" i="1"/>
  <c r="J270" i="1"/>
  <c r="I611" i="1"/>
  <c r="O337" i="16"/>
  <c r="L337" i="1"/>
  <c r="K344" i="16"/>
  <c r="I344" i="1"/>
  <c r="K344" i="1" s="1"/>
  <c r="I431" i="1"/>
  <c r="I108" i="1"/>
  <c r="K289" i="6"/>
  <c r="I289" i="1"/>
  <c r="J321" i="1"/>
  <c r="P294" i="7"/>
  <c r="M294" i="1"/>
  <c r="K306" i="7"/>
  <c r="I306" i="1"/>
  <c r="N333" i="1"/>
  <c r="J345" i="1"/>
  <c r="N351" i="1"/>
  <c r="J361" i="1"/>
  <c r="L385" i="1"/>
  <c r="I401" i="1"/>
  <c r="O403" i="8"/>
  <c r="L403" i="1"/>
  <c r="O403" i="1" s="1"/>
  <c r="I420" i="1"/>
  <c r="I426" i="1"/>
  <c r="N442" i="1"/>
  <c r="I449" i="1"/>
  <c r="K487" i="8"/>
  <c r="I487" i="1"/>
  <c r="K487" i="1" s="1"/>
  <c r="K514" i="8"/>
  <c r="I514" i="1"/>
  <c r="K514" i="1" s="1"/>
  <c r="I526" i="1"/>
  <c r="I564" i="1"/>
  <c r="J665" i="1"/>
  <c r="N572" i="1"/>
  <c r="L58" i="1"/>
  <c r="N314" i="1"/>
  <c r="I478" i="1"/>
  <c r="K478" i="1" s="1"/>
  <c r="I185" i="1"/>
  <c r="N224" i="1"/>
  <c r="J529" i="1"/>
  <c r="N551" i="1"/>
  <c r="N559" i="1"/>
  <c r="N566" i="1"/>
  <c r="J578" i="1"/>
  <c r="N580" i="1"/>
  <c r="J591" i="1"/>
  <c r="N599" i="1"/>
  <c r="J622" i="1"/>
  <c r="J281" i="1"/>
  <c r="J286" i="1"/>
  <c r="L298" i="1"/>
  <c r="O298" i="1" s="1"/>
  <c r="L334" i="1"/>
  <c r="I340" i="1"/>
  <c r="I343" i="1"/>
  <c r="N355" i="1"/>
  <c r="J367" i="1"/>
  <c r="J392" i="1"/>
  <c r="J397" i="1"/>
  <c r="N403" i="1"/>
  <c r="J417" i="1"/>
  <c r="J423" i="1"/>
  <c r="J452" i="1"/>
  <c r="J467" i="1"/>
  <c r="K238" i="2"/>
  <c r="I238" i="1"/>
  <c r="K238" i="1" s="1"/>
  <c r="K244" i="2"/>
  <c r="I244" i="1"/>
  <c r="K244" i="1" s="1"/>
  <c r="O279" i="2"/>
  <c r="L279" i="1"/>
  <c r="O279" i="1" s="1"/>
  <c r="L316" i="1"/>
  <c r="J323" i="1"/>
  <c r="J328" i="1"/>
  <c r="M331" i="2"/>
  <c r="M329" i="2" s="1"/>
  <c r="M333" i="1"/>
  <c r="K416" i="2"/>
  <c r="J416" i="1"/>
  <c r="I455" i="1"/>
  <c r="N460" i="1"/>
  <c r="I465" i="1"/>
  <c r="I474" i="1"/>
  <c r="J491" i="1"/>
  <c r="J341" i="1"/>
  <c r="N347" i="1"/>
  <c r="N358" i="1"/>
  <c r="K369" i="3"/>
  <c r="I369" i="1"/>
  <c r="K369" i="1" s="1"/>
  <c r="I375" i="1"/>
  <c r="N409" i="1"/>
  <c r="I380" i="1"/>
  <c r="L382" i="1"/>
  <c r="O382" i="1" s="1"/>
  <c r="O385" i="2"/>
  <c r="O352" i="4"/>
  <c r="J114" i="1"/>
  <c r="N275" i="1"/>
  <c r="K619" i="6"/>
  <c r="O349" i="8"/>
  <c r="J493" i="1"/>
  <c r="K381" i="10"/>
  <c r="K381" i="11"/>
  <c r="K419" i="11"/>
  <c r="J483" i="1"/>
  <c r="O439" i="15"/>
  <c r="K473" i="15"/>
  <c r="K427" i="16"/>
  <c r="K430" i="16"/>
  <c r="K464" i="17"/>
  <c r="N55" i="18"/>
  <c r="N53" i="18" s="1"/>
  <c r="N96" i="18"/>
  <c r="N94" i="18" s="1"/>
  <c r="K264" i="18"/>
  <c r="K589" i="18"/>
  <c r="K663" i="18"/>
  <c r="J324" i="1"/>
  <c r="J486" i="1"/>
  <c r="N43" i="4"/>
  <c r="N41" i="4" s="1"/>
  <c r="N68" i="4"/>
  <c r="N66" i="4" s="1"/>
  <c r="N142" i="4"/>
  <c r="N140" i="4" s="1"/>
  <c r="J424" i="1"/>
  <c r="J430" i="1"/>
  <c r="J434" i="1"/>
  <c r="N436" i="1"/>
  <c r="N439" i="1"/>
  <c r="J446" i="1"/>
  <c r="K450" i="4"/>
  <c r="N456" i="1"/>
  <c r="K663" i="4"/>
  <c r="N43" i="5"/>
  <c r="N41" i="5" s="1"/>
  <c r="K341" i="5"/>
  <c r="N43" i="6"/>
  <c r="N41" i="6" s="1"/>
  <c r="N331" i="7"/>
  <c r="N329" i="7" s="1"/>
  <c r="N68" i="9"/>
  <c r="N66" i="9" s="1"/>
  <c r="N142" i="9"/>
  <c r="P142" i="9" s="1"/>
  <c r="P254" i="11"/>
  <c r="K418" i="14"/>
  <c r="K481" i="14"/>
  <c r="J107" i="1"/>
  <c r="J156" i="1"/>
  <c r="J161" i="1"/>
  <c r="J170" i="1"/>
  <c r="J175" i="1"/>
  <c r="J188" i="1"/>
  <c r="J197" i="1"/>
  <c r="J201" i="1"/>
  <c r="J210" i="1"/>
  <c r="J219" i="1"/>
  <c r="K229" i="2"/>
  <c r="L295" i="1"/>
  <c r="J369" i="1"/>
  <c r="J455" i="1"/>
  <c r="K138" i="8"/>
  <c r="J487" i="1"/>
  <c r="J499" i="1"/>
  <c r="J511" i="1"/>
  <c r="J526" i="1"/>
  <c r="J612" i="1"/>
  <c r="J615" i="1"/>
  <c r="J621" i="1"/>
  <c r="J624" i="1"/>
  <c r="J628" i="1"/>
  <c r="K249" i="12"/>
  <c r="L45" i="15"/>
  <c r="O45" i="15" s="1"/>
  <c r="I432" i="1"/>
  <c r="K451" i="16"/>
  <c r="O650" i="18"/>
  <c r="O383" i="2"/>
  <c r="O459" i="2"/>
  <c r="J92" i="1"/>
  <c r="N102" i="1"/>
  <c r="J115" i="1"/>
  <c r="I138" i="1"/>
  <c r="K138" i="1" s="1"/>
  <c r="J172" i="1"/>
  <c r="J216" i="1"/>
  <c r="J320" i="1"/>
  <c r="J325" i="1"/>
  <c r="I377" i="1"/>
  <c r="L383" i="1"/>
  <c r="J453" i="1"/>
  <c r="O564" i="3"/>
  <c r="O584" i="3"/>
  <c r="K589" i="3"/>
  <c r="L294" i="4"/>
  <c r="L292" i="4" s="1"/>
  <c r="L144" i="5"/>
  <c r="L142" i="5" s="1"/>
  <c r="K396" i="5"/>
  <c r="L254" i="6"/>
  <c r="L252" i="6" s="1"/>
  <c r="K266" i="6"/>
  <c r="O580" i="7"/>
  <c r="K83" i="8"/>
  <c r="K109" i="8"/>
  <c r="K398" i="9"/>
  <c r="O401" i="9"/>
  <c r="O404" i="9"/>
  <c r="K421" i="9"/>
  <c r="K435" i="14"/>
  <c r="L275" i="15"/>
  <c r="O275" i="15" s="1"/>
  <c r="K466" i="15"/>
  <c r="K499" i="15"/>
  <c r="K474" i="17"/>
  <c r="K419" i="18"/>
  <c r="K381" i="2"/>
  <c r="I524" i="1"/>
  <c r="I530" i="1"/>
  <c r="J545" i="1"/>
  <c r="I560" i="1"/>
  <c r="J597" i="1"/>
  <c r="J610" i="1"/>
  <c r="J635" i="1"/>
  <c r="K82" i="3"/>
  <c r="K88" i="3"/>
  <c r="K265" i="3"/>
  <c r="K80" i="4"/>
  <c r="K110" i="4"/>
  <c r="O385" i="4"/>
  <c r="O455" i="4"/>
  <c r="K466" i="4"/>
  <c r="O551" i="4"/>
  <c r="K564" i="4"/>
  <c r="O566" i="4"/>
  <c r="K597" i="4"/>
  <c r="O599" i="4"/>
  <c r="L455" i="1"/>
  <c r="O537" i="5"/>
  <c r="L566" i="1"/>
  <c r="L599" i="1"/>
  <c r="K629" i="5"/>
  <c r="J656" i="1"/>
  <c r="K481" i="6"/>
  <c r="K597" i="6"/>
  <c r="O599" i="6"/>
  <c r="O661" i="6"/>
  <c r="K92" i="7"/>
  <c r="K189" i="7"/>
  <c r="L224" i="7"/>
  <c r="O224" i="7" s="1"/>
  <c r="K341" i="7"/>
  <c r="O347" i="7"/>
  <c r="K350" i="7"/>
  <c r="O597" i="7"/>
  <c r="K630" i="7"/>
  <c r="K345" i="8"/>
  <c r="N533" i="1"/>
  <c r="N553" i="1"/>
  <c r="N557" i="1"/>
  <c r="K450" i="10"/>
  <c r="K597" i="10"/>
  <c r="P57" i="11"/>
  <c r="K64" i="11"/>
  <c r="K266" i="11"/>
  <c r="L294" i="11"/>
  <c r="L292" i="11" s="1"/>
  <c r="O564" i="13"/>
  <c r="O347" i="15"/>
  <c r="K350" i="15"/>
  <c r="O404" i="15"/>
  <c r="K418" i="15"/>
  <c r="K421" i="15"/>
  <c r="K424" i="15"/>
  <c r="K427" i="15"/>
  <c r="K430" i="15"/>
  <c r="K564" i="15"/>
  <c r="K466" i="16"/>
  <c r="K551" i="17"/>
  <c r="O553" i="17"/>
  <c r="K573" i="17"/>
  <c r="K189" i="18"/>
  <c r="J651" i="18"/>
  <c r="K651" i="18" s="1"/>
  <c r="K468" i="2"/>
  <c r="I468" i="1"/>
  <c r="K468" i="1" s="1"/>
  <c r="I547" i="1"/>
  <c r="L124" i="1"/>
  <c r="N148" i="1"/>
  <c r="M98" i="1"/>
  <c r="I65" i="1"/>
  <c r="N459" i="1"/>
  <c r="J473" i="1"/>
  <c r="J479" i="1"/>
  <c r="J485" i="1"/>
  <c r="J497" i="1"/>
  <c r="J503" i="1"/>
  <c r="J509" i="1"/>
  <c r="J515" i="1"/>
  <c r="J518" i="1"/>
  <c r="J521" i="1"/>
  <c r="J524" i="1"/>
  <c r="J527" i="1"/>
  <c r="J530" i="1"/>
  <c r="J533" i="1"/>
  <c r="N535" i="1"/>
  <c r="N539" i="1"/>
  <c r="N555" i="1"/>
  <c r="N564" i="1"/>
  <c r="J592" i="1"/>
  <c r="J77" i="1"/>
  <c r="J81" i="1"/>
  <c r="J87" i="1"/>
  <c r="K486" i="6"/>
  <c r="I486" i="1"/>
  <c r="K486" i="1" s="1"/>
  <c r="I528" i="1"/>
  <c r="N540" i="1"/>
  <c r="O553" i="6"/>
  <c r="L553" i="1"/>
  <c r="J607" i="1"/>
  <c r="I621" i="1"/>
  <c r="J646" i="1"/>
  <c r="J671" i="6"/>
  <c r="J674" i="1"/>
  <c r="P254" i="9"/>
  <c r="M252" i="9"/>
  <c r="P252" i="9" s="1"/>
  <c r="M45" i="1"/>
  <c r="I324" i="1"/>
  <c r="I92" i="1"/>
  <c r="I518" i="1"/>
  <c r="I521" i="1"/>
  <c r="N571" i="1"/>
  <c r="L72" i="1"/>
  <c r="J85" i="1"/>
  <c r="J88" i="1"/>
  <c r="J93" i="1"/>
  <c r="K451" i="8"/>
  <c r="I451" i="1"/>
  <c r="K429" i="5"/>
  <c r="J429" i="1"/>
  <c r="J80" i="1"/>
  <c r="I81" i="1"/>
  <c r="M70" i="1"/>
  <c r="K509" i="2"/>
  <c r="I509" i="1"/>
  <c r="K509" i="1" s="1"/>
  <c r="J677" i="1"/>
  <c r="N462" i="1"/>
  <c r="K469" i="5"/>
  <c r="I469" i="1"/>
  <c r="K469" i="1" s="1"/>
  <c r="K472" i="5"/>
  <c r="I472" i="1"/>
  <c r="K472" i="1" s="1"/>
  <c r="K493" i="5"/>
  <c r="I493" i="1"/>
  <c r="K493" i="1" s="1"/>
  <c r="I499" i="1"/>
  <c r="K502" i="5"/>
  <c r="I502" i="1"/>
  <c r="K502" i="1" s="1"/>
  <c r="K505" i="5"/>
  <c r="I505" i="1"/>
  <c r="K505" i="1" s="1"/>
  <c r="O551" i="5"/>
  <c r="L551" i="1"/>
  <c r="K578" i="5"/>
  <c r="I578" i="1"/>
  <c r="K578" i="1" s="1"/>
  <c r="O583" i="5"/>
  <c r="L583" i="1"/>
  <c r="O583" i="1" s="1"/>
  <c r="K594" i="5"/>
  <c r="I594" i="1"/>
  <c r="K594" i="1" s="1"/>
  <c r="O649" i="5"/>
  <c r="L649" i="1"/>
  <c r="O661" i="5"/>
  <c r="L661" i="1"/>
  <c r="K452" i="16"/>
  <c r="I452" i="1"/>
  <c r="K452" i="1" s="1"/>
  <c r="J84" i="1"/>
  <c r="J162" i="1"/>
  <c r="J171" i="1"/>
  <c r="L225" i="1"/>
  <c r="K235" i="2"/>
  <c r="J241" i="1"/>
  <c r="J246" i="1"/>
  <c r="J376" i="1"/>
  <c r="N382" i="1"/>
  <c r="J391" i="1"/>
  <c r="I397" i="1"/>
  <c r="L406" i="1"/>
  <c r="J412" i="1"/>
  <c r="K420" i="2"/>
  <c r="N461" i="1"/>
  <c r="J468" i="1"/>
  <c r="J480" i="1"/>
  <c r="L597" i="1"/>
  <c r="N604" i="1"/>
  <c r="I614" i="1"/>
  <c r="I617" i="1"/>
  <c r="I623" i="1"/>
  <c r="I630" i="1"/>
  <c r="J672" i="1"/>
  <c r="J78" i="1"/>
  <c r="J300" i="1"/>
  <c r="K595" i="3"/>
  <c r="I402" i="1"/>
  <c r="I435" i="1"/>
  <c r="N440" i="1"/>
  <c r="J447" i="1"/>
  <c r="I519" i="1"/>
  <c r="I525" i="1"/>
  <c r="I551" i="1"/>
  <c r="N556" i="1"/>
  <c r="L601" i="1"/>
  <c r="I615" i="1"/>
  <c r="I628" i="1"/>
  <c r="I634" i="1"/>
  <c r="L45" i="5"/>
  <c r="O45" i="5" s="1"/>
  <c r="O439" i="7"/>
  <c r="K417" i="11"/>
  <c r="K343" i="14"/>
  <c r="O349" i="14"/>
  <c r="O455" i="14"/>
  <c r="N68" i="15"/>
  <c r="P68" i="15" s="1"/>
  <c r="K249" i="17"/>
  <c r="K498" i="17"/>
  <c r="K164" i="18"/>
  <c r="K595" i="18"/>
  <c r="L45" i="2"/>
  <c r="O45" i="2" s="1"/>
  <c r="N252" i="2"/>
  <c r="N250" i="2" s="1"/>
  <c r="I498" i="1"/>
  <c r="L568" i="1"/>
  <c r="I573" i="1"/>
  <c r="I580" i="1"/>
  <c r="N585" i="1"/>
  <c r="I593" i="1"/>
  <c r="J630" i="1"/>
  <c r="J633" i="1"/>
  <c r="N648" i="1"/>
  <c r="J79" i="1"/>
  <c r="J82" i="1"/>
  <c r="N292" i="3"/>
  <c r="N290" i="3" s="1"/>
  <c r="L314" i="4"/>
  <c r="L312" i="4" s="1"/>
  <c r="L310" i="4" s="1"/>
  <c r="N68" i="11"/>
  <c r="N66" i="11" s="1"/>
  <c r="N292" i="12"/>
  <c r="N290" i="12" s="1"/>
  <c r="O439" i="12"/>
  <c r="K345" i="13"/>
  <c r="O566" i="13"/>
  <c r="L70" i="14"/>
  <c r="O70" i="14" s="1"/>
  <c r="K93" i="14"/>
  <c r="K270" i="14"/>
  <c r="L98" i="15"/>
  <c r="O98" i="15" s="1"/>
  <c r="N312" i="15"/>
  <c r="N310" i="15" s="1"/>
  <c r="O459" i="16"/>
  <c r="K464" i="16"/>
  <c r="N252" i="17"/>
  <c r="N250" i="17" s="1"/>
  <c r="N292" i="17"/>
  <c r="N290" i="17" s="1"/>
  <c r="K421" i="18"/>
  <c r="K427" i="18"/>
  <c r="J149" i="1"/>
  <c r="J158" i="1"/>
  <c r="I164" i="1"/>
  <c r="I173" i="1"/>
  <c r="J181" i="1"/>
  <c r="I200" i="1"/>
  <c r="J232" i="1"/>
  <c r="J237" i="1"/>
  <c r="J243" i="1"/>
  <c r="J249" i="1"/>
  <c r="M254" i="1"/>
  <c r="J260" i="1"/>
  <c r="J289" i="1"/>
  <c r="N407" i="1"/>
  <c r="J414" i="1"/>
  <c r="I430" i="1"/>
  <c r="N455" i="1"/>
  <c r="N458" i="1"/>
  <c r="N463" i="1"/>
  <c r="J469" i="1"/>
  <c r="J492" i="1"/>
  <c r="J504" i="1"/>
  <c r="J510" i="1"/>
  <c r="J513" i="1"/>
  <c r="J516" i="1"/>
  <c r="J519" i="1"/>
  <c r="J522" i="1"/>
  <c r="J525" i="1"/>
  <c r="J528" i="1"/>
  <c r="J531" i="1"/>
  <c r="N536" i="1"/>
  <c r="N541" i="1"/>
  <c r="J551" i="1"/>
  <c r="J561" i="1"/>
  <c r="N568" i="1"/>
  <c r="J573" i="1"/>
  <c r="J577" i="1"/>
  <c r="J580" i="1"/>
  <c r="N582" i="1"/>
  <c r="N586" i="1"/>
  <c r="J590" i="1"/>
  <c r="J593" i="1"/>
  <c r="L57" i="4"/>
  <c r="L55" i="4" s="1"/>
  <c r="L53" i="4" s="1"/>
  <c r="N273" i="4"/>
  <c r="N271" i="4" s="1"/>
  <c r="K464" i="6"/>
  <c r="J651" i="6"/>
  <c r="K651" i="6" s="1"/>
  <c r="O533" i="9"/>
  <c r="K398" i="10"/>
  <c r="O535" i="12"/>
  <c r="J671" i="13"/>
  <c r="P70" i="16"/>
  <c r="O349" i="16"/>
  <c r="K422" i="18"/>
  <c r="L74" i="1"/>
  <c r="J105" i="1"/>
  <c r="J109" i="1"/>
  <c r="J112" i="1"/>
  <c r="J117" i="1"/>
  <c r="N122" i="1"/>
  <c r="J133" i="1"/>
  <c r="I345" i="1"/>
  <c r="J372" i="1"/>
  <c r="J378" i="1"/>
  <c r="N401" i="1"/>
  <c r="N408" i="1"/>
  <c r="J415" i="1"/>
  <c r="J418" i="1"/>
  <c r="J421" i="1"/>
  <c r="N558" i="1"/>
  <c r="N598" i="1"/>
  <c r="J608" i="1"/>
  <c r="J647" i="1"/>
  <c r="J649" i="1"/>
  <c r="J675" i="1"/>
  <c r="K429" i="4"/>
  <c r="K229" i="6"/>
  <c r="N252" i="7"/>
  <c r="N250" i="7" s="1"/>
  <c r="K372" i="7"/>
  <c r="N120" i="8"/>
  <c r="N118" i="8" s="1"/>
  <c r="K341" i="8"/>
  <c r="O347" i="8"/>
  <c r="O380" i="8"/>
  <c r="K345" i="9"/>
  <c r="K377" i="11"/>
  <c r="O349" i="13"/>
  <c r="K426" i="13"/>
  <c r="K449" i="13"/>
  <c r="K482" i="16"/>
  <c r="K632" i="16"/>
  <c r="L122" i="2"/>
  <c r="O122" i="2" s="1"/>
  <c r="K428" i="2"/>
  <c r="J490" i="1"/>
  <c r="J496" i="1"/>
  <c r="J505" i="1"/>
  <c r="J508" i="1"/>
  <c r="K341" i="4"/>
  <c r="O380" i="4"/>
  <c r="K424" i="4"/>
  <c r="K427" i="4"/>
  <c r="K285" i="5"/>
  <c r="K173" i="6"/>
  <c r="K265" i="6"/>
  <c r="K375" i="6"/>
  <c r="K422" i="6"/>
  <c r="K428" i="6"/>
  <c r="K431" i="6"/>
  <c r="K435" i="6"/>
  <c r="K112" i="7"/>
  <c r="L254" i="7"/>
  <c r="O254" i="7" s="1"/>
  <c r="K133" i="8"/>
  <c r="K270" i="8"/>
  <c r="P275" i="8"/>
  <c r="L294" i="8"/>
  <c r="O294" i="8" s="1"/>
  <c r="K498" i="8"/>
  <c r="K580" i="8"/>
  <c r="K380" i="9"/>
  <c r="O385" i="9"/>
  <c r="K397" i="9"/>
  <c r="K417" i="9"/>
  <c r="K88" i="10"/>
  <c r="N292" i="10"/>
  <c r="N290" i="10" s="1"/>
  <c r="K80" i="11"/>
  <c r="K370" i="12"/>
  <c r="K401" i="12"/>
  <c r="K449" i="12"/>
  <c r="L275" i="14"/>
  <c r="L273" i="14" s="1"/>
  <c r="K417" i="14"/>
  <c r="K420" i="14"/>
  <c r="K423" i="14"/>
  <c r="K429" i="14"/>
  <c r="K432" i="14"/>
  <c r="K497" i="14"/>
  <c r="O649" i="15"/>
  <c r="O661" i="15"/>
  <c r="N96" i="16"/>
  <c r="N94" i="16" s="1"/>
  <c r="K341" i="16"/>
  <c r="K449" i="16"/>
  <c r="K474" i="16"/>
  <c r="K633" i="16"/>
  <c r="K185" i="17"/>
  <c r="K189" i="17"/>
  <c r="N331" i="17"/>
  <c r="P331" i="17" s="1"/>
  <c r="K158" i="18"/>
  <c r="L224" i="18"/>
  <c r="O224" i="18" s="1"/>
  <c r="O385" i="18"/>
  <c r="K417" i="18"/>
  <c r="K423" i="18"/>
  <c r="K426" i="18"/>
  <c r="I450" i="1"/>
  <c r="J650" i="1"/>
  <c r="M252" i="5"/>
  <c r="P254" i="5"/>
  <c r="I418" i="1"/>
  <c r="I497" i="1"/>
  <c r="J360" i="1"/>
  <c r="J365" i="1"/>
  <c r="J445" i="1"/>
  <c r="I88" i="1"/>
  <c r="L102" i="1"/>
  <c r="I176" i="1"/>
  <c r="I304" i="1"/>
  <c r="L353" i="1"/>
  <c r="O353" i="1" s="1"/>
  <c r="L405" i="1"/>
  <c r="O405" i="1" s="1"/>
  <c r="I473" i="1"/>
  <c r="I482" i="1"/>
  <c r="I504" i="1"/>
  <c r="K504" i="1" s="1"/>
  <c r="L567" i="1"/>
  <c r="O567" i="1" s="1"/>
  <c r="I596" i="1"/>
  <c r="K596" i="1" s="1"/>
  <c r="J342" i="1"/>
  <c r="J349" i="1"/>
  <c r="J379" i="1"/>
  <c r="K422" i="2"/>
  <c r="K430" i="2"/>
  <c r="N96" i="3"/>
  <c r="N94" i="3" s="1"/>
  <c r="J663" i="1"/>
  <c r="N252" i="5"/>
  <c r="N250" i="5" s="1"/>
  <c r="L352" i="1"/>
  <c r="I492" i="1"/>
  <c r="K492" i="1" s="1"/>
  <c r="I85" i="1"/>
  <c r="I265" i="1"/>
  <c r="I349" i="1"/>
  <c r="L354" i="1"/>
  <c r="I424" i="1"/>
  <c r="I464" i="1"/>
  <c r="I489" i="1"/>
  <c r="K489" i="1" s="1"/>
  <c r="I512" i="1"/>
  <c r="K512" i="1" s="1"/>
  <c r="L555" i="1"/>
  <c r="I561" i="1"/>
  <c r="I576" i="1"/>
  <c r="K576" i="1" s="1"/>
  <c r="J135" i="1"/>
  <c r="L256" i="1"/>
  <c r="J263" i="1"/>
  <c r="K668" i="2"/>
  <c r="I668" i="1"/>
  <c r="K149" i="4"/>
  <c r="K158" i="4"/>
  <c r="L224" i="4"/>
  <c r="L222" i="4" s="1"/>
  <c r="I213" i="1"/>
  <c r="L318" i="1"/>
  <c r="O318" i="1" s="1"/>
  <c r="I346" i="1"/>
  <c r="K346" i="1" s="1"/>
  <c r="I485" i="1"/>
  <c r="K485" i="1" s="1"/>
  <c r="I533" i="1"/>
  <c r="L126" i="1"/>
  <c r="O126" i="1" s="1"/>
  <c r="J157" i="1"/>
  <c r="I374" i="1"/>
  <c r="I488" i="1"/>
  <c r="K488" i="1" s="1"/>
  <c r="I515" i="1"/>
  <c r="K515" i="1" s="1"/>
  <c r="I527" i="1"/>
  <c r="N538" i="1"/>
  <c r="J549" i="1"/>
  <c r="P314" i="3"/>
  <c r="M312" i="3"/>
  <c r="M310" i="3" s="1"/>
  <c r="P310" i="3" s="1"/>
  <c r="I82" i="1"/>
  <c r="I470" i="1"/>
  <c r="K470" i="1" s="1"/>
  <c r="I494" i="1"/>
  <c r="K494" i="1" s="1"/>
  <c r="I506" i="1"/>
  <c r="K506" i="1" s="1"/>
  <c r="L61" i="1"/>
  <c r="O61" i="1" s="1"/>
  <c r="I86" i="1"/>
  <c r="L258" i="1"/>
  <c r="O258" i="1" s="1"/>
  <c r="L351" i="1"/>
  <c r="O351" i="1" s="1"/>
  <c r="I381" i="1"/>
  <c r="I425" i="1"/>
  <c r="I467" i="1"/>
  <c r="K467" i="1" s="1"/>
  <c r="I471" i="1"/>
  <c r="K471" i="1" s="1"/>
  <c r="I476" i="1"/>
  <c r="K476" i="1" s="1"/>
  <c r="I491" i="1"/>
  <c r="K491" i="1" s="1"/>
  <c r="I495" i="1"/>
  <c r="K495" i="1" s="1"/>
  <c r="L552" i="1"/>
  <c r="O552" i="1" s="1"/>
  <c r="I592" i="1"/>
  <c r="K592" i="1" s="1"/>
  <c r="K432" i="2"/>
  <c r="K455" i="2"/>
  <c r="J506" i="1"/>
  <c r="J512" i="1"/>
  <c r="K93" i="4"/>
  <c r="K369" i="6"/>
  <c r="I367" i="6"/>
  <c r="K367" i="6" s="1"/>
  <c r="N222" i="6"/>
  <c r="N220" i="6" s="1"/>
  <c r="N312" i="8"/>
  <c r="N310" i="8" s="1"/>
  <c r="P70" i="9"/>
  <c r="M68" i="9"/>
  <c r="P68" i="9" s="1"/>
  <c r="P294" i="12"/>
  <c r="M292" i="12"/>
  <c r="P292" i="12" s="1"/>
  <c r="L314" i="14"/>
  <c r="O314" i="14" s="1"/>
  <c r="K369" i="14"/>
  <c r="I367" i="14"/>
  <c r="K367" i="14" s="1"/>
  <c r="P275" i="16"/>
  <c r="M273" i="16"/>
  <c r="M271" i="16" s="1"/>
  <c r="K630" i="18"/>
  <c r="K633" i="18"/>
  <c r="J213" i="1"/>
  <c r="J218" i="1"/>
  <c r="N294" i="1"/>
  <c r="N357" i="1"/>
  <c r="J364" i="1"/>
  <c r="J475" i="1"/>
  <c r="J484" i="1"/>
  <c r="N552" i="1"/>
  <c r="I589" i="1"/>
  <c r="K597" i="2"/>
  <c r="N602" i="1"/>
  <c r="J609" i="1"/>
  <c r="I613" i="1"/>
  <c r="I619" i="1"/>
  <c r="I625" i="1"/>
  <c r="I648" i="1"/>
  <c r="J668" i="1"/>
  <c r="L98" i="3"/>
  <c r="L96" i="3" s="1"/>
  <c r="J651" i="3"/>
  <c r="K65" i="4"/>
  <c r="K591" i="4"/>
  <c r="O649" i="4"/>
  <c r="J651" i="4"/>
  <c r="K651" i="4" s="1"/>
  <c r="N68" i="5"/>
  <c r="N66" i="5" s="1"/>
  <c r="J651" i="5"/>
  <c r="K633" i="6"/>
  <c r="N292" i="7"/>
  <c r="N290" i="7" s="1"/>
  <c r="K421" i="7"/>
  <c r="J671" i="7"/>
  <c r="K589" i="10"/>
  <c r="K199" i="12"/>
  <c r="L59" i="1"/>
  <c r="J131" i="1"/>
  <c r="N273" i="2"/>
  <c r="N271" i="2" s="1"/>
  <c r="L314" i="2"/>
  <c r="O314" i="2" s="1"/>
  <c r="N386" i="1"/>
  <c r="J393" i="1"/>
  <c r="L401" i="1"/>
  <c r="J413" i="1"/>
  <c r="K429" i="2"/>
  <c r="K561" i="1"/>
  <c r="L565" i="1"/>
  <c r="O565" i="1" s="1"/>
  <c r="J579" i="1"/>
  <c r="N581" i="1"/>
  <c r="L122" i="3"/>
  <c r="L120" i="3" s="1"/>
  <c r="O120" i="3" s="1"/>
  <c r="L254" i="3"/>
  <c r="O254" i="3" s="1"/>
  <c r="K266" i="3"/>
  <c r="K270" i="3"/>
  <c r="I367" i="3"/>
  <c r="K367" i="3" s="1"/>
  <c r="K466" i="3"/>
  <c r="K481" i="3"/>
  <c r="K499" i="3"/>
  <c r="O537" i="3"/>
  <c r="K564" i="3"/>
  <c r="O566" i="3"/>
  <c r="O580" i="3"/>
  <c r="K591" i="3"/>
  <c r="K199" i="4"/>
  <c r="K381" i="4"/>
  <c r="O401" i="4"/>
  <c r="O555" i="4"/>
  <c r="K560" i="4"/>
  <c r="K595" i="4"/>
  <c r="K626" i="4"/>
  <c r="K630" i="4"/>
  <c r="K633" i="4"/>
  <c r="P45" i="5"/>
  <c r="N120" i="5"/>
  <c r="N118" i="5" s="1"/>
  <c r="P333" i="5"/>
  <c r="K345" i="5"/>
  <c r="K533" i="5"/>
  <c r="O584" i="5"/>
  <c r="K589" i="5"/>
  <c r="K595" i="5"/>
  <c r="O597" i="5"/>
  <c r="N68" i="6"/>
  <c r="N66" i="6" s="1"/>
  <c r="K112" i="6"/>
  <c r="N120" i="6"/>
  <c r="N118" i="6" s="1"/>
  <c r="K132" i="6"/>
  <c r="N292" i="6"/>
  <c r="N290" i="6" s="1"/>
  <c r="O439" i="6"/>
  <c r="O601" i="6"/>
  <c r="N142" i="7"/>
  <c r="P142" i="7" s="1"/>
  <c r="K204" i="7"/>
  <c r="K117" i="8"/>
  <c r="K215" i="8"/>
  <c r="K450" i="8"/>
  <c r="K464" i="8"/>
  <c r="K482" i="8"/>
  <c r="O537" i="13"/>
  <c r="O568" i="13"/>
  <c r="L122" i="14"/>
  <c r="O122" i="14" s="1"/>
  <c r="K110" i="17"/>
  <c r="L254" i="18"/>
  <c r="O254" i="18" s="1"/>
  <c r="K341" i="18"/>
  <c r="O347" i="18"/>
  <c r="P314" i="16"/>
  <c r="M312" i="16"/>
  <c r="P312" i="16" s="1"/>
  <c r="K625" i="16"/>
  <c r="K396" i="6"/>
  <c r="K328" i="7"/>
  <c r="K625" i="7"/>
  <c r="K626" i="7"/>
  <c r="K620" i="7"/>
  <c r="K622" i="7"/>
  <c r="K349" i="8"/>
  <c r="P337" i="13"/>
  <c r="O406" i="15"/>
  <c r="L34" i="15"/>
  <c r="K199" i="18"/>
  <c r="L226" i="1"/>
  <c r="J231" i="1"/>
  <c r="J236" i="1"/>
  <c r="J264" i="1"/>
  <c r="J267" i="1"/>
  <c r="K309" i="2"/>
  <c r="M314" i="1"/>
  <c r="I419" i="1"/>
  <c r="N435" i="1"/>
  <c r="N438" i="1"/>
  <c r="N443" i="1"/>
  <c r="J477" i="1"/>
  <c r="J488" i="1"/>
  <c r="J494" i="1"/>
  <c r="K497" i="2"/>
  <c r="J500" i="1"/>
  <c r="J517" i="1"/>
  <c r="J520" i="1"/>
  <c r="J523" i="1"/>
  <c r="J532" i="1"/>
  <c r="N534" i="1"/>
  <c r="N537" i="1"/>
  <c r="J544" i="1"/>
  <c r="J548" i="1"/>
  <c r="N554" i="1"/>
  <c r="I591" i="1"/>
  <c r="L598" i="1"/>
  <c r="O598" i="1" s="1"/>
  <c r="I612" i="1"/>
  <c r="I618" i="1"/>
  <c r="I624" i="1"/>
  <c r="J653" i="1"/>
  <c r="J660" i="1"/>
  <c r="J670" i="1"/>
  <c r="K80" i="3"/>
  <c r="N142" i="3"/>
  <c r="N140" i="3" s="1"/>
  <c r="K164" i="3"/>
  <c r="K173" i="3"/>
  <c r="K200" i="3"/>
  <c r="K267" i="3"/>
  <c r="N273" i="3"/>
  <c r="N271" i="3" s="1"/>
  <c r="K418" i="3"/>
  <c r="K424" i="3"/>
  <c r="K430" i="3"/>
  <c r="K186" i="4"/>
  <c r="N252" i="4"/>
  <c r="N250" i="4" s="1"/>
  <c r="P250" i="4" s="1"/>
  <c r="N292" i="4"/>
  <c r="N290" i="4" s="1"/>
  <c r="N312" i="4"/>
  <c r="N310" i="4" s="1"/>
  <c r="P310" i="4" s="1"/>
  <c r="K340" i="4"/>
  <c r="K343" i="4"/>
  <c r="K380" i="4"/>
  <c r="K426" i="4"/>
  <c r="K593" i="4"/>
  <c r="L70" i="5"/>
  <c r="O70" i="5" s="1"/>
  <c r="P144" i="5"/>
  <c r="K149" i="5"/>
  <c r="K397" i="5"/>
  <c r="K401" i="5"/>
  <c r="K93" i="6"/>
  <c r="K111" i="6"/>
  <c r="L122" i="6"/>
  <c r="O122" i="6" s="1"/>
  <c r="N142" i="6"/>
  <c r="N140" i="6" s="1"/>
  <c r="K164" i="6"/>
  <c r="M292" i="6"/>
  <c r="P292" i="6" s="1"/>
  <c r="K397" i="6"/>
  <c r="K401" i="6"/>
  <c r="K420" i="6"/>
  <c r="K432" i="6"/>
  <c r="O535" i="6"/>
  <c r="N55" i="7"/>
  <c r="P55" i="7" s="1"/>
  <c r="L98" i="7"/>
  <c r="O98" i="7" s="1"/>
  <c r="K380" i="7"/>
  <c r="K417" i="7"/>
  <c r="K429" i="7"/>
  <c r="K595" i="7"/>
  <c r="K340" i="8"/>
  <c r="K343" i="8"/>
  <c r="O564" i="9"/>
  <c r="O584" i="9"/>
  <c r="O651" i="9"/>
  <c r="O665" i="9"/>
  <c r="O668" i="9"/>
  <c r="K201" i="11"/>
  <c r="O337" i="12"/>
  <c r="K341" i="12"/>
  <c r="O347" i="12"/>
  <c r="K350" i="12"/>
  <c r="K614" i="12"/>
  <c r="L254" i="13"/>
  <c r="O254" i="13" s="1"/>
  <c r="K427" i="14"/>
  <c r="K450" i="14"/>
  <c r="N96" i="9"/>
  <c r="N94" i="9" s="1"/>
  <c r="K429" i="9"/>
  <c r="K630" i="9"/>
  <c r="L70" i="10"/>
  <c r="L68" i="10" s="1"/>
  <c r="L66" i="10" s="1"/>
  <c r="N292" i="11"/>
  <c r="N290" i="11" s="1"/>
  <c r="K398" i="11"/>
  <c r="K423" i="11"/>
  <c r="K158" i="12"/>
  <c r="L254" i="12"/>
  <c r="L252" i="12" s="1"/>
  <c r="K396" i="12"/>
  <c r="K435" i="12"/>
  <c r="O533" i="12"/>
  <c r="N96" i="14"/>
  <c r="N94" i="14" s="1"/>
  <c r="N222" i="15"/>
  <c r="N220" i="15" s="1"/>
  <c r="K235" i="15"/>
  <c r="K398" i="15"/>
  <c r="O568" i="16"/>
  <c r="K611" i="16"/>
  <c r="K92" i="17"/>
  <c r="L122" i="17"/>
  <c r="O122" i="17" s="1"/>
  <c r="N222" i="17"/>
  <c r="N220" i="17" s="1"/>
  <c r="P220" i="17" s="1"/>
  <c r="K631" i="17"/>
  <c r="K108" i="18"/>
  <c r="K375" i="18"/>
  <c r="O537" i="7"/>
  <c r="O582" i="7"/>
  <c r="N68" i="8"/>
  <c r="N66" i="8" s="1"/>
  <c r="P66" i="8" s="1"/>
  <c r="K110" i="8"/>
  <c r="K189" i="8"/>
  <c r="K199" i="8"/>
  <c r="P333" i="8"/>
  <c r="O354" i="8"/>
  <c r="K402" i="8"/>
  <c r="K455" i="8"/>
  <c r="K595" i="8"/>
  <c r="N43" i="9"/>
  <c r="N41" i="9" s="1"/>
  <c r="L57" i="9"/>
  <c r="L55" i="9" s="1"/>
  <c r="L53" i="9" s="1"/>
  <c r="L333" i="9"/>
  <c r="O333" i="9" s="1"/>
  <c r="K340" i="9"/>
  <c r="K343" i="9"/>
  <c r="O349" i="9"/>
  <c r="K466" i="9"/>
  <c r="K481" i="9"/>
  <c r="K499" i="9"/>
  <c r="K634" i="9"/>
  <c r="N96" i="10"/>
  <c r="N94" i="10" s="1"/>
  <c r="K149" i="10"/>
  <c r="K158" i="10"/>
  <c r="K189" i="10"/>
  <c r="K199" i="10"/>
  <c r="K426" i="10"/>
  <c r="N120" i="11"/>
  <c r="N118" i="11" s="1"/>
  <c r="K368" i="11"/>
  <c r="N43" i="12"/>
  <c r="N41" i="12" s="1"/>
  <c r="N55" i="12"/>
  <c r="N53" i="12" s="1"/>
  <c r="K634" i="12"/>
  <c r="N222" i="13"/>
  <c r="P222" i="13" s="1"/>
  <c r="O455" i="13"/>
  <c r="O601" i="13"/>
  <c r="K628" i="13"/>
  <c r="K631" i="13"/>
  <c r="K634" i="13"/>
  <c r="P98" i="14"/>
  <c r="K419" i="14"/>
  <c r="K88" i="15"/>
  <c r="K345" i="15"/>
  <c r="K349" i="15"/>
  <c r="O354" i="15"/>
  <c r="K375" i="15"/>
  <c r="O601" i="16"/>
  <c r="N68" i="17"/>
  <c r="N66" i="17" s="1"/>
  <c r="N273" i="18"/>
  <c r="N271" i="18" s="1"/>
  <c r="K629" i="10"/>
  <c r="P122" i="11"/>
  <c r="J651" i="11"/>
  <c r="P45" i="12"/>
  <c r="N120" i="12"/>
  <c r="N118" i="12" s="1"/>
  <c r="O435" i="12"/>
  <c r="N43" i="13"/>
  <c r="N41" i="13" s="1"/>
  <c r="P41" i="13" s="1"/>
  <c r="J671" i="14"/>
  <c r="O566" i="15"/>
  <c r="J651" i="15"/>
  <c r="K651" i="15" s="1"/>
  <c r="K435" i="17"/>
  <c r="K497" i="17"/>
  <c r="O459" i="7"/>
  <c r="K464" i="7"/>
  <c r="K473" i="7"/>
  <c r="K482" i="7"/>
  <c r="K497" i="7"/>
  <c r="K591" i="7"/>
  <c r="O599" i="7"/>
  <c r="K65" i="8"/>
  <c r="K111" i="8"/>
  <c r="L144" i="8"/>
  <c r="O144" i="8" s="1"/>
  <c r="K213" i="8"/>
  <c r="L224" i="8"/>
  <c r="L222" i="8" s="1"/>
  <c r="O352" i="8"/>
  <c r="K426" i="8"/>
  <c r="K432" i="8"/>
  <c r="L122" i="9"/>
  <c r="O122" i="9" s="1"/>
  <c r="K629" i="9"/>
  <c r="K632" i="9"/>
  <c r="K635" i="9"/>
  <c r="N222" i="10"/>
  <c r="N220" i="10" s="1"/>
  <c r="P333" i="10"/>
  <c r="O533" i="10"/>
  <c r="K547" i="10"/>
  <c r="L314" i="11"/>
  <c r="L312" i="11" s="1"/>
  <c r="K328" i="11"/>
  <c r="K349" i="11"/>
  <c r="K431" i="11"/>
  <c r="O437" i="11"/>
  <c r="O584" i="11"/>
  <c r="K589" i="11"/>
  <c r="K595" i="11"/>
  <c r="O597" i="11"/>
  <c r="O648" i="11"/>
  <c r="N273" i="12"/>
  <c r="N271" i="12" s="1"/>
  <c r="K635" i="12"/>
  <c r="P45" i="13"/>
  <c r="N68" i="13"/>
  <c r="N66" i="13" s="1"/>
  <c r="L98" i="13"/>
  <c r="O98" i="13" s="1"/>
  <c r="P144" i="13"/>
  <c r="K158" i="13"/>
  <c r="K377" i="13"/>
  <c r="O380" i="13"/>
  <c r="K430" i="13"/>
  <c r="O597" i="13"/>
  <c r="K629" i="13"/>
  <c r="N312" i="14"/>
  <c r="N310" i="14" s="1"/>
  <c r="O380" i="14"/>
  <c r="K370" i="15"/>
  <c r="K665" i="15"/>
  <c r="K668" i="15"/>
  <c r="K164" i="16"/>
  <c r="K199" i="16"/>
  <c r="L224" i="16"/>
  <c r="L222" i="16" s="1"/>
  <c r="K591" i="16"/>
  <c r="K132" i="17"/>
  <c r="N273" i="17"/>
  <c r="N271" i="17" s="1"/>
  <c r="K397" i="17"/>
  <c r="K611" i="17"/>
  <c r="K650" i="17"/>
  <c r="K229" i="18"/>
  <c r="K235" i="18"/>
  <c r="N252" i="18"/>
  <c r="N250" i="18" s="1"/>
  <c r="O380" i="18"/>
  <c r="P275" i="2"/>
  <c r="K628" i="2"/>
  <c r="K634" i="2"/>
  <c r="N312" i="3"/>
  <c r="N310" i="3" s="1"/>
  <c r="N597" i="1"/>
  <c r="K324" i="4"/>
  <c r="K423" i="4"/>
  <c r="K551" i="4"/>
  <c r="K93" i="5"/>
  <c r="L24" i="5"/>
  <c r="O24" i="5" s="1"/>
  <c r="K328" i="5"/>
  <c r="O533" i="5"/>
  <c r="P45" i="6"/>
  <c r="K249" i="6"/>
  <c r="K349" i="6"/>
  <c r="N33" i="6"/>
  <c r="N13" i="6" s="1"/>
  <c r="K547" i="6"/>
  <c r="L122" i="8"/>
  <c r="O122" i="8" s="1"/>
  <c r="K419" i="8"/>
  <c r="J669" i="1"/>
  <c r="K369" i="16"/>
  <c r="I367" i="16"/>
  <c r="K367" i="16" s="1"/>
  <c r="N649" i="1"/>
  <c r="L651" i="1"/>
  <c r="N120" i="2"/>
  <c r="N118" i="2" s="1"/>
  <c r="L144" i="2"/>
  <c r="L142" i="2" s="1"/>
  <c r="L140" i="2" s="1"/>
  <c r="K380" i="2"/>
  <c r="K465" i="2"/>
  <c r="K249" i="3"/>
  <c r="L294" i="3"/>
  <c r="O294" i="3" s="1"/>
  <c r="N31" i="3"/>
  <c r="N29" i="3" s="1"/>
  <c r="K219" i="4"/>
  <c r="K632" i="4"/>
  <c r="K635" i="4"/>
  <c r="L224" i="5"/>
  <c r="L222" i="5" s="1"/>
  <c r="L220" i="5" s="1"/>
  <c r="K591" i="5"/>
  <c r="K597" i="5"/>
  <c r="L57" i="7"/>
  <c r="L55" i="7" s="1"/>
  <c r="L53" i="7" s="1"/>
  <c r="K110" i="7"/>
  <c r="K216" i="7"/>
  <c r="P275" i="7"/>
  <c r="K426" i="7"/>
  <c r="O437" i="7"/>
  <c r="O535" i="7"/>
  <c r="K589" i="7"/>
  <c r="O457" i="8"/>
  <c r="K149" i="9"/>
  <c r="L275" i="9"/>
  <c r="O275" i="9" s="1"/>
  <c r="O437" i="9"/>
  <c r="M222" i="10"/>
  <c r="P222" i="10" s="1"/>
  <c r="K423" i="10"/>
  <c r="N43" i="11"/>
  <c r="P70" i="11"/>
  <c r="K84" i="11"/>
  <c r="L333" i="14"/>
  <c r="L331" i="14" s="1"/>
  <c r="L33" i="16"/>
  <c r="O33" i="16" s="1"/>
  <c r="J614" i="1"/>
  <c r="J623" i="1"/>
  <c r="K632" i="2"/>
  <c r="J594" i="1"/>
  <c r="J673" i="1"/>
  <c r="K266" i="4"/>
  <c r="K285" i="4"/>
  <c r="K421" i="4"/>
  <c r="K498" i="4"/>
  <c r="K422" i="5"/>
  <c r="K425" i="5"/>
  <c r="K428" i="5"/>
  <c r="O437" i="5"/>
  <c r="K482" i="5"/>
  <c r="O580" i="5"/>
  <c r="L45" i="6"/>
  <c r="O45" i="6" s="1"/>
  <c r="N312" i="6"/>
  <c r="N310" i="6" s="1"/>
  <c r="K564" i="6"/>
  <c r="N312" i="7"/>
  <c r="N310" i="7" s="1"/>
  <c r="I516" i="1"/>
  <c r="I522" i="1"/>
  <c r="I531" i="1"/>
  <c r="O601" i="7"/>
  <c r="M102" i="8"/>
  <c r="P144" i="8"/>
  <c r="K164" i="8"/>
  <c r="K229" i="8"/>
  <c r="K417" i="8"/>
  <c r="K621" i="8"/>
  <c r="K589" i="9"/>
  <c r="K595" i="9"/>
  <c r="L144" i="10"/>
  <c r="O144" i="10" s="1"/>
  <c r="K164" i="10"/>
  <c r="L333" i="10"/>
  <c r="L331" i="10" s="1"/>
  <c r="L329" i="10" s="1"/>
  <c r="K340" i="10"/>
  <c r="K343" i="10"/>
  <c r="K421" i="10"/>
  <c r="K427" i="10"/>
  <c r="O584" i="10"/>
  <c r="L70" i="11"/>
  <c r="O70" i="11" s="1"/>
  <c r="N273" i="11"/>
  <c r="N271" i="11" s="1"/>
  <c r="K431" i="2"/>
  <c r="K573" i="2"/>
  <c r="K580" i="2"/>
  <c r="K416" i="3"/>
  <c r="K422" i="3"/>
  <c r="K428" i="3"/>
  <c r="K455" i="3"/>
  <c r="O457" i="3"/>
  <c r="K216" i="4"/>
  <c r="K349" i="4"/>
  <c r="O401" i="6"/>
  <c r="K65" i="7"/>
  <c r="K111" i="7"/>
  <c r="L333" i="7"/>
  <c r="O333" i="7" s="1"/>
  <c r="K368" i="7"/>
  <c r="K427" i="7"/>
  <c r="K264" i="8"/>
  <c r="K466" i="8"/>
  <c r="K635" i="8"/>
  <c r="L144" i="9"/>
  <c r="O144" i="9" s="1"/>
  <c r="K164" i="9"/>
  <c r="L314" i="9"/>
  <c r="L312" i="9" s="1"/>
  <c r="P45" i="10"/>
  <c r="K285" i="10"/>
  <c r="O597" i="10"/>
  <c r="J671" i="10"/>
  <c r="K88" i="11"/>
  <c r="N569" i="1"/>
  <c r="N587" i="1"/>
  <c r="O599" i="3"/>
  <c r="N120" i="4"/>
  <c r="N118" i="4" s="1"/>
  <c r="K249" i="4"/>
  <c r="K464" i="4"/>
  <c r="K499" i="4"/>
  <c r="K133" i="5"/>
  <c r="O347" i="5"/>
  <c r="O385" i="5"/>
  <c r="K432" i="5"/>
  <c r="O435" i="5"/>
  <c r="K449" i="5"/>
  <c r="K88" i="6"/>
  <c r="K270" i="6"/>
  <c r="N331" i="6"/>
  <c r="N329" i="6" s="1"/>
  <c r="K424" i="6"/>
  <c r="O435" i="6"/>
  <c r="O455" i="6"/>
  <c r="O564" i="6"/>
  <c r="K631" i="6"/>
  <c r="N96" i="7"/>
  <c r="N94" i="7" s="1"/>
  <c r="P70" i="8"/>
  <c r="K80" i="8"/>
  <c r="K132" i="8"/>
  <c r="K265" i="8"/>
  <c r="K573" i="8"/>
  <c r="M120" i="10"/>
  <c r="P120" i="10" s="1"/>
  <c r="K396" i="10"/>
  <c r="K428" i="10"/>
  <c r="K595" i="10"/>
  <c r="K533" i="2"/>
  <c r="O555" i="2"/>
  <c r="O566" i="2"/>
  <c r="N222" i="3"/>
  <c r="N220" i="3" s="1"/>
  <c r="P220" i="3" s="1"/>
  <c r="K420" i="3"/>
  <c r="K426" i="3"/>
  <c r="K432" i="3"/>
  <c r="N603" i="1"/>
  <c r="J625" i="1"/>
  <c r="K86" i="4"/>
  <c r="K213" i="4"/>
  <c r="O601" i="4"/>
  <c r="K631" i="4"/>
  <c r="O582" i="5"/>
  <c r="L57" i="6"/>
  <c r="L55" i="6" s="1"/>
  <c r="L53" i="6" s="1"/>
  <c r="K80" i="6"/>
  <c r="K381" i="6"/>
  <c r="K632" i="6"/>
  <c r="K648" i="6"/>
  <c r="K138" i="7"/>
  <c r="K235" i="7"/>
  <c r="M273" i="7"/>
  <c r="M271" i="7" s="1"/>
  <c r="L314" i="7"/>
  <c r="O314" i="7" s="1"/>
  <c r="K396" i="7"/>
  <c r="K425" i="7"/>
  <c r="K428" i="7"/>
  <c r="N273" i="8"/>
  <c r="N271" i="8" s="1"/>
  <c r="L314" i="8"/>
  <c r="O314" i="8" s="1"/>
  <c r="K375" i="8"/>
  <c r="K430" i="9"/>
  <c r="O439" i="9"/>
  <c r="K450" i="9"/>
  <c r="K580" i="9"/>
  <c r="K611" i="9"/>
  <c r="K633" i="9"/>
  <c r="K650" i="9"/>
  <c r="O437" i="10"/>
  <c r="K455" i="10"/>
  <c r="O457" i="10"/>
  <c r="O555" i="10"/>
  <c r="K560" i="10"/>
  <c r="O566" i="10"/>
  <c r="O582" i="10"/>
  <c r="O601" i="10"/>
  <c r="K631" i="10"/>
  <c r="N96" i="11"/>
  <c r="N94" i="11" s="1"/>
  <c r="K138" i="11"/>
  <c r="K158" i="11"/>
  <c r="K189" i="11"/>
  <c r="N222" i="11"/>
  <c r="P222" i="11" s="1"/>
  <c r="L333" i="11"/>
  <c r="O333" i="11" s="1"/>
  <c r="M222" i="15"/>
  <c r="P224" i="15"/>
  <c r="K560" i="17"/>
  <c r="O383" i="11"/>
  <c r="K455" i="11"/>
  <c r="K398" i="12"/>
  <c r="K630" i="12"/>
  <c r="P70" i="13"/>
  <c r="M292" i="13"/>
  <c r="P292" i="13" s="1"/>
  <c r="K372" i="13"/>
  <c r="K425" i="14"/>
  <c r="J651" i="14"/>
  <c r="K82" i="15"/>
  <c r="K368" i="15"/>
  <c r="K377" i="15"/>
  <c r="K465" i="15"/>
  <c r="K649" i="15"/>
  <c r="K663" i="15"/>
  <c r="N43" i="16"/>
  <c r="N41" i="16" s="1"/>
  <c r="O74" i="16"/>
  <c r="K623" i="16"/>
  <c r="L57" i="17"/>
  <c r="L55" i="17" s="1"/>
  <c r="K229" i="17"/>
  <c r="J651" i="17"/>
  <c r="K64" i="18"/>
  <c r="P98" i="18"/>
  <c r="N142" i="18"/>
  <c r="P142" i="18" s="1"/>
  <c r="L275" i="18"/>
  <c r="O275" i="18" s="1"/>
  <c r="K289" i="18"/>
  <c r="L333" i="18"/>
  <c r="O333" i="18" s="1"/>
  <c r="O352" i="18"/>
  <c r="K370" i="18"/>
  <c r="O457" i="18"/>
  <c r="K499" i="18"/>
  <c r="K623" i="18"/>
  <c r="K219" i="12"/>
  <c r="K264" i="12"/>
  <c r="K267" i="12"/>
  <c r="K372" i="12"/>
  <c r="N120" i="13"/>
  <c r="N118" i="13" s="1"/>
  <c r="K200" i="13"/>
  <c r="K424" i="13"/>
  <c r="O459" i="13"/>
  <c r="O599" i="13"/>
  <c r="K618" i="13"/>
  <c r="K108" i="14"/>
  <c r="K111" i="14"/>
  <c r="O337" i="14"/>
  <c r="O401" i="14"/>
  <c r="K426" i="14"/>
  <c r="K431" i="14"/>
  <c r="K455" i="14"/>
  <c r="O459" i="14"/>
  <c r="K340" i="15"/>
  <c r="O435" i="15"/>
  <c r="K449" i="15"/>
  <c r="O455" i="15"/>
  <c r="K573" i="15"/>
  <c r="K80" i="16"/>
  <c r="L333" i="16"/>
  <c r="L331" i="16" s="1"/>
  <c r="K402" i="16"/>
  <c r="K564" i="16"/>
  <c r="O566" i="16"/>
  <c r="L314" i="17"/>
  <c r="L312" i="17" s="1"/>
  <c r="K350" i="17"/>
  <c r="K368" i="17"/>
  <c r="K630" i="17"/>
  <c r="O401" i="11"/>
  <c r="K421" i="11"/>
  <c r="O455" i="11"/>
  <c r="K92" i="12"/>
  <c r="O102" i="12"/>
  <c r="K108" i="12"/>
  <c r="N142" i="12"/>
  <c r="N140" i="12" s="1"/>
  <c r="P275" i="12"/>
  <c r="K612" i="12"/>
  <c r="M252" i="14"/>
  <c r="O580" i="14"/>
  <c r="L32" i="15"/>
  <c r="L30" i="15" s="1"/>
  <c r="O564" i="16"/>
  <c r="K597" i="16"/>
  <c r="O599" i="16"/>
  <c r="N142" i="17"/>
  <c r="P142" i="17" s="1"/>
  <c r="O459" i="17"/>
  <c r="O568" i="17"/>
  <c r="O601" i="17"/>
  <c r="K634" i="17"/>
  <c r="N43" i="18"/>
  <c r="N41" i="18" s="1"/>
  <c r="K113" i="18"/>
  <c r="L122" i="18"/>
  <c r="O122" i="18" s="1"/>
  <c r="K249" i="18"/>
  <c r="K398" i="18"/>
  <c r="K429" i="18"/>
  <c r="K591" i="18"/>
  <c r="K597" i="18"/>
  <c r="O599" i="18"/>
  <c r="K402" i="11"/>
  <c r="O439" i="11"/>
  <c r="K533" i="11"/>
  <c r="P144" i="12"/>
  <c r="K149" i="12"/>
  <c r="K265" i="12"/>
  <c r="N31" i="12"/>
  <c r="N29" i="12" s="1"/>
  <c r="O406" i="12"/>
  <c r="O437" i="12"/>
  <c r="K533" i="12"/>
  <c r="O537" i="12"/>
  <c r="L57" i="13"/>
  <c r="O57" i="13" s="1"/>
  <c r="N96" i="13"/>
  <c r="N94" i="13" s="1"/>
  <c r="L122" i="13"/>
  <c r="L120" i="13" s="1"/>
  <c r="K422" i="13"/>
  <c r="N31" i="13"/>
  <c r="N11" i="13" s="1"/>
  <c r="N9" i="13" s="1"/>
  <c r="K375" i="14"/>
  <c r="K416" i="14"/>
  <c r="K421" i="14"/>
  <c r="K424" i="14"/>
  <c r="O457" i="14"/>
  <c r="K149" i="15"/>
  <c r="K164" i="15"/>
  <c r="L294" i="15"/>
  <c r="O294" i="15" s="1"/>
  <c r="P337" i="15"/>
  <c r="K481" i="15"/>
  <c r="K497" i="15"/>
  <c r="L70" i="16"/>
  <c r="O70" i="16" s="1"/>
  <c r="K149" i="16"/>
  <c r="N331" i="16"/>
  <c r="N329" i="16" s="1"/>
  <c r="O347" i="16"/>
  <c r="K350" i="16"/>
  <c r="K117" i="17"/>
  <c r="K265" i="17"/>
  <c r="K533" i="17"/>
  <c r="L45" i="18"/>
  <c r="L43" i="18" s="1"/>
  <c r="N68" i="18"/>
  <c r="N66" i="18" s="1"/>
  <c r="L294" i="18"/>
  <c r="L292" i="18" s="1"/>
  <c r="L290" i="18" s="1"/>
  <c r="L314" i="18"/>
  <c r="L312" i="18" s="1"/>
  <c r="L310" i="18" s="1"/>
  <c r="K372" i="18"/>
  <c r="K629" i="18"/>
  <c r="K632" i="18"/>
  <c r="K635" i="18"/>
  <c r="O671" i="18"/>
  <c r="O352" i="11"/>
  <c r="K370" i="11"/>
  <c r="K376" i="11"/>
  <c r="K380" i="11"/>
  <c r="K425" i="11"/>
  <c r="K428" i="11"/>
  <c r="N644" i="11"/>
  <c r="N640" i="11" s="1"/>
  <c r="N638" i="11" s="1"/>
  <c r="N636" i="11" s="1"/>
  <c r="K109" i="12"/>
  <c r="K112" i="12"/>
  <c r="L333" i="12"/>
  <c r="O333" i="12" s="1"/>
  <c r="K340" i="12"/>
  <c r="K343" i="12"/>
  <c r="K397" i="12"/>
  <c r="K465" i="12"/>
  <c r="K474" i="12"/>
  <c r="K132" i="13"/>
  <c r="K401" i="13"/>
  <c r="O406" i="13"/>
  <c r="K497" i="13"/>
  <c r="K92" i="14"/>
  <c r="L294" i="14"/>
  <c r="O294" i="14" s="1"/>
  <c r="K370" i="14"/>
  <c r="K380" i="14"/>
  <c r="O385" i="14"/>
  <c r="K397" i="14"/>
  <c r="K422" i="14"/>
  <c r="K430" i="14"/>
  <c r="K499" i="14"/>
  <c r="O553" i="14"/>
  <c r="O599" i="14"/>
  <c r="O352" i="15"/>
  <c r="K401" i="15"/>
  <c r="K435" i="15"/>
  <c r="K482" i="15"/>
  <c r="O564" i="15"/>
  <c r="K626" i="15"/>
  <c r="K650" i="15"/>
  <c r="K64" i="16"/>
  <c r="K229" i="16"/>
  <c r="K235" i="16"/>
  <c r="L254" i="16"/>
  <c r="O254" i="16" s="1"/>
  <c r="L314" i="16"/>
  <c r="O314" i="16" s="1"/>
  <c r="K349" i="16"/>
  <c r="N31" i="16"/>
  <c r="N11" i="16" s="1"/>
  <c r="N9" i="16" s="1"/>
  <c r="K417" i="16"/>
  <c r="K420" i="16"/>
  <c r="K423" i="16"/>
  <c r="K426" i="16"/>
  <c r="K429" i="16"/>
  <c r="K432" i="16"/>
  <c r="O435" i="16"/>
  <c r="K465" i="16"/>
  <c r="K547" i="16"/>
  <c r="K219" i="17"/>
  <c r="L333" i="17"/>
  <c r="O333" i="17" s="1"/>
  <c r="K340" i="17"/>
  <c r="N34" i="17"/>
  <c r="N14" i="17" s="1"/>
  <c r="K376" i="17"/>
  <c r="K473" i="17"/>
  <c r="K482" i="17"/>
  <c r="O555" i="17"/>
  <c r="K597" i="17"/>
  <c r="O599" i="17"/>
  <c r="K632" i="17"/>
  <c r="K665" i="17"/>
  <c r="K328" i="18"/>
  <c r="O439" i="18"/>
  <c r="J465" i="1"/>
  <c r="P254" i="2"/>
  <c r="M252" i="2"/>
  <c r="P252" i="2" s="1"/>
  <c r="L650" i="1"/>
  <c r="O650" i="2"/>
  <c r="O648" i="12"/>
  <c r="L648" i="1"/>
  <c r="K617" i="16"/>
  <c r="J617" i="1"/>
  <c r="K371" i="2"/>
  <c r="I367" i="2"/>
  <c r="K367" i="2" s="1"/>
  <c r="L31" i="3"/>
  <c r="O31" i="3" s="1"/>
  <c r="O456" i="3"/>
  <c r="L456" i="1"/>
  <c r="O456" i="1" s="1"/>
  <c r="I503" i="1"/>
  <c r="K503" i="1" s="1"/>
  <c r="N353" i="1"/>
  <c r="K426" i="2"/>
  <c r="K590" i="2"/>
  <c r="I590" i="1"/>
  <c r="K590" i="1" s="1"/>
  <c r="J130" i="1"/>
  <c r="K345" i="4"/>
  <c r="O564" i="8"/>
  <c r="L564" i="1"/>
  <c r="N331" i="3"/>
  <c r="P331" i="3" s="1"/>
  <c r="I671" i="1"/>
  <c r="K671" i="3"/>
  <c r="P144" i="6"/>
  <c r="M142" i="6"/>
  <c r="M140" i="6" s="1"/>
  <c r="K510" i="7"/>
  <c r="I510" i="1"/>
  <c r="K510" i="1" s="1"/>
  <c r="I371" i="1"/>
  <c r="K371" i="1" s="1"/>
  <c r="L458" i="1"/>
  <c r="O458" i="1" s="1"/>
  <c r="I508" i="1"/>
  <c r="K508" i="1" s="1"/>
  <c r="I597" i="1"/>
  <c r="L671" i="1"/>
  <c r="O671" i="2"/>
  <c r="O583" i="3"/>
  <c r="L33" i="3"/>
  <c r="O33" i="3" s="1"/>
  <c r="M292" i="4"/>
  <c r="P292" i="4" s="1"/>
  <c r="N668" i="1"/>
  <c r="I204" i="1"/>
  <c r="I186" i="1"/>
  <c r="O668" i="2"/>
  <c r="L668" i="1"/>
  <c r="P45" i="3"/>
  <c r="M43" i="3"/>
  <c r="L45" i="4"/>
  <c r="O45" i="4" s="1"/>
  <c r="J134" i="1"/>
  <c r="K164" i="2"/>
  <c r="L228" i="1"/>
  <c r="O228" i="1" s="1"/>
  <c r="L294" i="2"/>
  <c r="L292" i="2" s="1"/>
  <c r="O292" i="2" s="1"/>
  <c r="N312" i="2"/>
  <c r="N310" i="2" s="1"/>
  <c r="L33" i="2"/>
  <c r="O33" i="2" s="1"/>
  <c r="N387" i="1"/>
  <c r="J394" i="1"/>
  <c r="L404" i="1"/>
  <c r="K417" i="2"/>
  <c r="J454" i="1"/>
  <c r="I466" i="1"/>
  <c r="I481" i="1"/>
  <c r="I501" i="1"/>
  <c r="K501" i="1" s="1"/>
  <c r="J550" i="1"/>
  <c r="K595" i="2"/>
  <c r="O599" i="2"/>
  <c r="J613" i="1"/>
  <c r="J616" i="1"/>
  <c r="J619" i="1"/>
  <c r="J629" i="1"/>
  <c r="J632" i="1"/>
  <c r="J648" i="1"/>
  <c r="J658" i="1"/>
  <c r="J662" i="1"/>
  <c r="N665" i="1"/>
  <c r="N671" i="1"/>
  <c r="J676" i="1"/>
  <c r="J76" i="1"/>
  <c r="K83" i="3"/>
  <c r="K219" i="3"/>
  <c r="K345" i="3"/>
  <c r="K349" i="3"/>
  <c r="O354" i="3"/>
  <c r="K372" i="3"/>
  <c r="K375" i="3"/>
  <c r="K381" i="3"/>
  <c r="K419" i="3"/>
  <c r="K425" i="3"/>
  <c r="K431" i="3"/>
  <c r="K435" i="3"/>
  <c r="K451" i="3"/>
  <c r="K619" i="3"/>
  <c r="K630" i="3"/>
  <c r="J671" i="3"/>
  <c r="O49" i="4"/>
  <c r="L98" i="4"/>
  <c r="O98" i="4" s="1"/>
  <c r="P224" i="4"/>
  <c r="L254" i="4"/>
  <c r="L252" i="4" s="1"/>
  <c r="K309" i="4"/>
  <c r="K372" i="4"/>
  <c r="O383" i="4"/>
  <c r="K398" i="4"/>
  <c r="K417" i="4"/>
  <c r="K420" i="4"/>
  <c r="K431" i="4"/>
  <c r="K435" i="4"/>
  <c r="O437" i="4"/>
  <c r="P337" i="6"/>
  <c r="P314" i="7"/>
  <c r="M312" i="7"/>
  <c r="P312" i="7" s="1"/>
  <c r="M68" i="2"/>
  <c r="P68" i="2" s="1"/>
  <c r="K132" i="2"/>
  <c r="J196" i="1"/>
  <c r="N222" i="2"/>
  <c r="N220" i="2" s="1"/>
  <c r="J265" i="1"/>
  <c r="J344" i="1"/>
  <c r="N349" i="1"/>
  <c r="L31" i="2"/>
  <c r="O31" i="2" s="1"/>
  <c r="I427" i="1"/>
  <c r="I479" i="1"/>
  <c r="K479" i="1" s="1"/>
  <c r="I484" i="1"/>
  <c r="K484" i="1" s="1"/>
  <c r="I511" i="1"/>
  <c r="K511" i="1" s="1"/>
  <c r="J595" i="1"/>
  <c r="I626" i="1"/>
  <c r="K630" i="2"/>
  <c r="J652" i="1"/>
  <c r="J659" i="1"/>
  <c r="J666" i="1"/>
  <c r="N70" i="1"/>
  <c r="K81" i="3"/>
  <c r="J211" i="1"/>
  <c r="K264" i="3"/>
  <c r="J546" i="1"/>
  <c r="L31" i="9"/>
  <c r="L29" i="9" s="1"/>
  <c r="J65" i="1"/>
  <c r="J209" i="1"/>
  <c r="K219" i="2"/>
  <c r="P224" i="2"/>
  <c r="L255" i="1"/>
  <c r="J262" i="1"/>
  <c r="M292" i="2"/>
  <c r="P292" i="2" s="1"/>
  <c r="J308" i="1"/>
  <c r="L347" i="1"/>
  <c r="O380" i="2"/>
  <c r="K425" i="2"/>
  <c r="O553" i="2"/>
  <c r="N588" i="1"/>
  <c r="O597" i="2"/>
  <c r="N600" i="1"/>
  <c r="L24" i="3"/>
  <c r="O24" i="3" s="1"/>
  <c r="L70" i="3"/>
  <c r="O70" i="3" s="1"/>
  <c r="J104" i="1"/>
  <c r="K109" i="3"/>
  <c r="I112" i="1"/>
  <c r="I117" i="1"/>
  <c r="K158" i="3"/>
  <c r="J163" i="1"/>
  <c r="J176" i="1"/>
  <c r="J185" i="1"/>
  <c r="J199" i="1"/>
  <c r="J203" i="1"/>
  <c r="K229" i="3"/>
  <c r="L333" i="3"/>
  <c r="L331" i="3" s="1"/>
  <c r="K340" i="3"/>
  <c r="K343" i="3"/>
  <c r="O349" i="3"/>
  <c r="O352" i="3"/>
  <c r="K370" i="3"/>
  <c r="K376" i="3"/>
  <c r="K380" i="3"/>
  <c r="O385" i="3"/>
  <c r="K417" i="3"/>
  <c r="K423" i="3"/>
  <c r="K429" i="3"/>
  <c r="O435" i="3"/>
  <c r="K449" i="3"/>
  <c r="K628" i="3"/>
  <c r="K631" i="3"/>
  <c r="K634" i="3"/>
  <c r="N644" i="3"/>
  <c r="N640" i="3" s="1"/>
  <c r="N638" i="3" s="1"/>
  <c r="N636" i="3" s="1"/>
  <c r="N22" i="4"/>
  <c r="K64" i="4"/>
  <c r="J155" i="1"/>
  <c r="K264" i="4"/>
  <c r="K267" i="4"/>
  <c r="O349" i="4"/>
  <c r="K370" i="4"/>
  <c r="K376" i="4"/>
  <c r="K396" i="4"/>
  <c r="J399" i="1"/>
  <c r="K402" i="4"/>
  <c r="O404" i="4"/>
  <c r="K418" i="4"/>
  <c r="K432" i="4"/>
  <c r="O435" i="4"/>
  <c r="N457" i="1"/>
  <c r="N605" i="1"/>
  <c r="J611" i="1"/>
  <c r="J620" i="1"/>
  <c r="J626" i="1"/>
  <c r="J108" i="1"/>
  <c r="M292" i="8"/>
  <c r="P292" i="8" s="1"/>
  <c r="P294" i="8"/>
  <c r="N74" i="1"/>
  <c r="N98" i="1"/>
  <c r="P144" i="2"/>
  <c r="K189" i="2"/>
  <c r="K199" i="2"/>
  <c r="J339" i="1"/>
  <c r="N380" i="1"/>
  <c r="K423" i="2"/>
  <c r="L457" i="1"/>
  <c r="J472" i="1"/>
  <c r="I475" i="1"/>
  <c r="K475" i="1" s="1"/>
  <c r="I507" i="1"/>
  <c r="K507" i="1" s="1"/>
  <c r="I517" i="1"/>
  <c r="I520" i="1"/>
  <c r="I523" i="1"/>
  <c r="I529" i="1"/>
  <c r="I532" i="1"/>
  <c r="J543" i="1"/>
  <c r="I650" i="1"/>
  <c r="J268" i="1"/>
  <c r="J326" i="1"/>
  <c r="N601" i="1"/>
  <c r="I367" i="9"/>
  <c r="K367" i="9" s="1"/>
  <c r="K371" i="9"/>
  <c r="L99" i="1"/>
  <c r="N142" i="2"/>
  <c r="N140" i="2" s="1"/>
  <c r="I149" i="1"/>
  <c r="K158" i="2"/>
  <c r="J245" i="1"/>
  <c r="K285" i="2"/>
  <c r="J304" i="1"/>
  <c r="K304" i="1" s="1"/>
  <c r="N318" i="1"/>
  <c r="L333" i="2"/>
  <c r="L331" i="2" s="1"/>
  <c r="K340" i="2"/>
  <c r="K343" i="2"/>
  <c r="J350" i="1"/>
  <c r="N356" i="1"/>
  <c r="J363" i="1"/>
  <c r="J370" i="1"/>
  <c r="J373" i="1"/>
  <c r="K421" i="2"/>
  <c r="J433" i="1"/>
  <c r="O455" i="2"/>
  <c r="N584" i="1"/>
  <c r="J589" i="1"/>
  <c r="O601" i="2"/>
  <c r="N55" i="3"/>
  <c r="N53" i="3" s="1"/>
  <c r="K64" i="3"/>
  <c r="N120" i="3"/>
  <c r="N118" i="3" s="1"/>
  <c r="L144" i="3"/>
  <c r="O144" i="3" s="1"/>
  <c r="L314" i="3"/>
  <c r="O314" i="3" s="1"/>
  <c r="K341" i="3"/>
  <c r="O347" i="3"/>
  <c r="K350" i="3"/>
  <c r="K368" i="3"/>
  <c r="K377" i="3"/>
  <c r="O380" i="3"/>
  <c r="O383" i="3"/>
  <c r="K421" i="3"/>
  <c r="K427" i="3"/>
  <c r="K450" i="3"/>
  <c r="O455" i="3"/>
  <c r="O597" i="3"/>
  <c r="K629" i="3"/>
  <c r="K138" i="4"/>
  <c r="K176" i="4"/>
  <c r="K189" i="4"/>
  <c r="P254" i="4"/>
  <c r="K265" i="4"/>
  <c r="K328" i="4"/>
  <c r="O347" i="4"/>
  <c r="K377" i="4"/>
  <c r="K401" i="4"/>
  <c r="K419" i="4"/>
  <c r="K199" i="5"/>
  <c r="L333" i="5"/>
  <c r="O333" i="5" s="1"/>
  <c r="P122" i="7"/>
  <c r="M120" i="7"/>
  <c r="P120" i="7" s="1"/>
  <c r="M22" i="7"/>
  <c r="M12" i="7" s="1"/>
  <c r="K635" i="7"/>
  <c r="K465" i="4"/>
  <c r="O584" i="4"/>
  <c r="K589" i="4"/>
  <c r="K629" i="4"/>
  <c r="I111" i="1"/>
  <c r="J113" i="1"/>
  <c r="J194" i="1"/>
  <c r="M292" i="5"/>
  <c r="O439" i="5"/>
  <c r="K464" i="5"/>
  <c r="K497" i="5"/>
  <c r="K189" i="6"/>
  <c r="L275" i="6"/>
  <c r="O275" i="6" s="1"/>
  <c r="L33" i="6"/>
  <c r="O33" i="6" s="1"/>
  <c r="O406" i="6"/>
  <c r="K417" i="6"/>
  <c r="K498" i="6"/>
  <c r="O566" i="6"/>
  <c r="K663" i="6"/>
  <c r="P57" i="7"/>
  <c r="K64" i="7"/>
  <c r="K93" i="7"/>
  <c r="P98" i="7"/>
  <c r="K164" i="7"/>
  <c r="K173" i="7"/>
  <c r="M292" i="7"/>
  <c r="P292" i="7" s="1"/>
  <c r="K370" i="7"/>
  <c r="K422" i="7"/>
  <c r="K449" i="7"/>
  <c r="O455" i="7"/>
  <c r="K564" i="7"/>
  <c r="K580" i="7"/>
  <c r="N43" i="8"/>
  <c r="N41" i="8" s="1"/>
  <c r="N55" i="8"/>
  <c r="L70" i="8"/>
  <c r="O70" i="8" s="1"/>
  <c r="L98" i="8"/>
  <c r="O98" i="8" s="1"/>
  <c r="K266" i="8"/>
  <c r="N292" i="8"/>
  <c r="N290" i="8" s="1"/>
  <c r="O401" i="8"/>
  <c r="K423" i="8"/>
  <c r="J671" i="8"/>
  <c r="M53" i="9"/>
  <c r="K173" i="9"/>
  <c r="K200" i="9"/>
  <c r="M273" i="9"/>
  <c r="P273" i="9" s="1"/>
  <c r="K626" i="9"/>
  <c r="K623" i="9"/>
  <c r="K625" i="9"/>
  <c r="K481" i="4"/>
  <c r="J655" i="1"/>
  <c r="J661" i="1"/>
  <c r="N96" i="5"/>
  <c r="N94" i="5" s="1"/>
  <c r="K200" i="5"/>
  <c r="N331" i="5"/>
  <c r="N329" i="5" s="1"/>
  <c r="K398" i="5"/>
  <c r="K498" i="5"/>
  <c r="K580" i="5"/>
  <c r="O599" i="5"/>
  <c r="P98" i="6"/>
  <c r="K200" i="6"/>
  <c r="P224" i="6"/>
  <c r="K285" i="6"/>
  <c r="K345" i="6"/>
  <c r="K423" i="6"/>
  <c r="K426" i="6"/>
  <c r="K429" i="6"/>
  <c r="K465" i="6"/>
  <c r="K622" i="6"/>
  <c r="N22" i="7"/>
  <c r="K86" i="7"/>
  <c r="J575" i="1"/>
  <c r="K631" i="7"/>
  <c r="N644" i="7"/>
  <c r="N640" i="7" s="1"/>
  <c r="N638" i="7" s="1"/>
  <c r="N636" i="7" s="1"/>
  <c r="L45" i="8"/>
  <c r="L43" i="8" s="1"/>
  <c r="L41" i="8" s="1"/>
  <c r="K64" i="8"/>
  <c r="K112" i="8"/>
  <c r="K158" i="8"/>
  <c r="K219" i="8"/>
  <c r="L333" i="8"/>
  <c r="L331" i="8" s="1"/>
  <c r="K381" i="8"/>
  <c r="K418" i="8"/>
  <c r="K429" i="8"/>
  <c r="O568" i="8"/>
  <c r="O584" i="8"/>
  <c r="K589" i="8"/>
  <c r="K597" i="8"/>
  <c r="K628" i="8"/>
  <c r="K631" i="8"/>
  <c r="K634" i="8"/>
  <c r="L45" i="9"/>
  <c r="L43" i="9" s="1"/>
  <c r="N292" i="9"/>
  <c r="N290" i="9" s="1"/>
  <c r="N312" i="9"/>
  <c r="N310" i="9" s="1"/>
  <c r="O383" i="9"/>
  <c r="N34" i="9"/>
  <c r="N14" i="9" s="1"/>
  <c r="K435" i="9"/>
  <c r="K464" i="9"/>
  <c r="K473" i="9"/>
  <c r="K482" i="9"/>
  <c r="K497" i="9"/>
  <c r="N33" i="10"/>
  <c r="N13" i="10" s="1"/>
  <c r="K380" i="10"/>
  <c r="N222" i="12"/>
  <c r="N220" i="12" s="1"/>
  <c r="O582" i="4"/>
  <c r="K92" i="5"/>
  <c r="N33" i="5"/>
  <c r="N13" i="5" s="1"/>
  <c r="K381" i="5"/>
  <c r="O404" i="5"/>
  <c r="K423" i="5"/>
  <c r="K426" i="5"/>
  <c r="K455" i="5"/>
  <c r="K481" i="5"/>
  <c r="O404" i="6"/>
  <c r="K418" i="6"/>
  <c r="K449" i="6"/>
  <c r="K474" i="6"/>
  <c r="K482" i="6"/>
  <c r="K499" i="6"/>
  <c r="K614" i="6"/>
  <c r="K397" i="7"/>
  <c r="K420" i="7"/>
  <c r="K435" i="7"/>
  <c r="P122" i="8"/>
  <c r="M142" i="10"/>
  <c r="P144" i="10"/>
  <c r="K219" i="5"/>
  <c r="L254" i="5"/>
  <c r="L252" i="5" s="1"/>
  <c r="L250" i="5" s="1"/>
  <c r="O250" i="5" s="1"/>
  <c r="K499" i="5"/>
  <c r="O535" i="5"/>
  <c r="K564" i="5"/>
  <c r="L224" i="6"/>
  <c r="O224" i="6" s="1"/>
  <c r="K235" i="6"/>
  <c r="L314" i="6"/>
  <c r="O314" i="6" s="1"/>
  <c r="K328" i="6"/>
  <c r="K340" i="6"/>
  <c r="O349" i="6"/>
  <c r="O651" i="6"/>
  <c r="K213" i="7"/>
  <c r="O258" i="7"/>
  <c r="K533" i="7"/>
  <c r="N222" i="8"/>
  <c r="N220" i="8" s="1"/>
  <c r="L275" i="8"/>
  <c r="O275" i="8" s="1"/>
  <c r="O337" i="8"/>
  <c r="K376" i="8"/>
  <c r="K465" i="8"/>
  <c r="K547" i="8"/>
  <c r="P144" i="9"/>
  <c r="N252" i="9"/>
  <c r="N250" i="9" s="1"/>
  <c r="K418" i="9"/>
  <c r="K426" i="9"/>
  <c r="K455" i="9"/>
  <c r="K328" i="10"/>
  <c r="O564" i="4"/>
  <c r="O580" i="4"/>
  <c r="K117" i="5"/>
  <c r="K189" i="5"/>
  <c r="K229" i="5"/>
  <c r="K235" i="5"/>
  <c r="L294" i="5"/>
  <c r="O294" i="5" s="1"/>
  <c r="K380" i="5"/>
  <c r="K402" i="5"/>
  <c r="K416" i="5"/>
  <c r="K421" i="5"/>
  <c r="K427" i="5"/>
  <c r="K430" i="5"/>
  <c r="O455" i="5"/>
  <c r="K466" i="5"/>
  <c r="K593" i="5"/>
  <c r="K635" i="5"/>
  <c r="M43" i="6"/>
  <c r="M41" i="6" s="1"/>
  <c r="K64" i="6"/>
  <c r="K85" i="6"/>
  <c r="K133" i="6"/>
  <c r="K267" i="6"/>
  <c r="J302" i="1"/>
  <c r="J343" i="1"/>
  <c r="O352" i="6"/>
  <c r="K376" i="6"/>
  <c r="K380" i="6"/>
  <c r="K402" i="6"/>
  <c r="K416" i="6"/>
  <c r="K419" i="6"/>
  <c r="K430" i="6"/>
  <c r="K450" i="6"/>
  <c r="K466" i="6"/>
  <c r="J576" i="1"/>
  <c r="K649" i="6"/>
  <c r="O650" i="6"/>
  <c r="L49" i="1"/>
  <c r="K108" i="7"/>
  <c r="K113" i="7"/>
  <c r="K215" i="7"/>
  <c r="M252" i="7"/>
  <c r="P252" i="7" s="1"/>
  <c r="K375" i="7"/>
  <c r="K398" i="7"/>
  <c r="O404" i="7"/>
  <c r="O435" i="7"/>
  <c r="K451" i="7"/>
  <c r="K593" i="7"/>
  <c r="P98" i="8"/>
  <c r="K113" i="8"/>
  <c r="M120" i="8"/>
  <c r="K173" i="8"/>
  <c r="M337" i="8"/>
  <c r="M331" i="8" s="1"/>
  <c r="K377" i="8"/>
  <c r="K425" i="8"/>
  <c r="O455" i="8"/>
  <c r="K497" i="8"/>
  <c r="K533" i="8"/>
  <c r="O537" i="8"/>
  <c r="K593" i="8"/>
  <c r="O597" i="8"/>
  <c r="J111" i="1"/>
  <c r="J128" i="1"/>
  <c r="P224" i="9"/>
  <c r="K229" i="9"/>
  <c r="K235" i="9"/>
  <c r="K368" i="9"/>
  <c r="K402" i="9"/>
  <c r="K424" i="9"/>
  <c r="K427" i="9"/>
  <c r="K429" i="10"/>
  <c r="K149" i="11"/>
  <c r="K199" i="11"/>
  <c r="K219" i="11"/>
  <c r="K343" i="11"/>
  <c r="O349" i="11"/>
  <c r="K497" i="11"/>
  <c r="N34" i="11"/>
  <c r="N14" i="11" s="1"/>
  <c r="K619" i="11"/>
  <c r="K270" i="12"/>
  <c r="L275" i="12"/>
  <c r="L273" i="12" s="1"/>
  <c r="K380" i="12"/>
  <c r="K418" i="12"/>
  <c r="K421" i="12"/>
  <c r="K424" i="12"/>
  <c r="K427" i="12"/>
  <c r="K430" i="12"/>
  <c r="N331" i="13"/>
  <c r="N329" i="13" s="1"/>
  <c r="K350" i="13"/>
  <c r="N33" i="13"/>
  <c r="N13" i="13" s="1"/>
  <c r="M292" i="14"/>
  <c r="P292" i="14" s="1"/>
  <c r="P294" i="14"/>
  <c r="N34" i="16"/>
  <c r="N14" i="16" s="1"/>
  <c r="K580" i="16"/>
  <c r="O651" i="16"/>
  <c r="K108" i="17"/>
  <c r="K473" i="18"/>
  <c r="M310" i="10"/>
  <c r="P310" i="10" s="1"/>
  <c r="O385" i="10"/>
  <c r="K551" i="10"/>
  <c r="O553" i="10"/>
  <c r="O580" i="10"/>
  <c r="K593" i="10"/>
  <c r="K624" i="10"/>
  <c r="K622" i="10"/>
  <c r="K625" i="10"/>
  <c r="K186" i="11"/>
  <c r="N252" i="11"/>
  <c r="N250" i="11" s="1"/>
  <c r="K350" i="11"/>
  <c r="O385" i="11"/>
  <c r="K416" i="11"/>
  <c r="K427" i="11"/>
  <c r="K449" i="11"/>
  <c r="K481" i="11"/>
  <c r="K498" i="11"/>
  <c r="P57" i="12"/>
  <c r="M271" i="12"/>
  <c r="N312" i="12"/>
  <c r="N310" i="12" s="1"/>
  <c r="K368" i="12"/>
  <c r="K377" i="12"/>
  <c r="K402" i="12"/>
  <c r="K464" i="12"/>
  <c r="K473" i="12"/>
  <c r="K482" i="12"/>
  <c r="K497" i="12"/>
  <c r="K618" i="12"/>
  <c r="K349" i="13"/>
  <c r="N292" i="14"/>
  <c r="N290" i="14" s="1"/>
  <c r="O564" i="14"/>
  <c r="K83" i="15"/>
  <c r="L32" i="18"/>
  <c r="L30" i="18" s="1"/>
  <c r="O406" i="18"/>
  <c r="L34" i="18"/>
  <c r="K64" i="10"/>
  <c r="K201" i="10"/>
  <c r="N273" i="10"/>
  <c r="N271" i="10" s="1"/>
  <c r="N312" i="10"/>
  <c r="N310" i="10" s="1"/>
  <c r="O383" i="10"/>
  <c r="K422" i="10"/>
  <c r="K573" i="10"/>
  <c r="K591" i="10"/>
  <c r="K620" i="10"/>
  <c r="N55" i="11"/>
  <c r="N53" i="11" s="1"/>
  <c r="L254" i="11"/>
  <c r="L252" i="11" s="1"/>
  <c r="O380" i="11"/>
  <c r="K401" i="11"/>
  <c r="K422" i="11"/>
  <c r="L57" i="12"/>
  <c r="L55" i="12" s="1"/>
  <c r="L53" i="12" s="1"/>
  <c r="K93" i="12"/>
  <c r="L224" i="12"/>
  <c r="L222" i="12" s="1"/>
  <c r="P122" i="14"/>
  <c r="M120" i="14"/>
  <c r="P120" i="14" s="1"/>
  <c r="P314" i="14"/>
  <c r="M312" i="14"/>
  <c r="M252" i="16"/>
  <c r="P252" i="16" s="1"/>
  <c r="P254" i="16"/>
  <c r="K573" i="9"/>
  <c r="M68" i="10"/>
  <c r="M66" i="10" s="1"/>
  <c r="P314" i="10"/>
  <c r="K473" i="10"/>
  <c r="O537" i="10"/>
  <c r="N31" i="10"/>
  <c r="N29" i="10" s="1"/>
  <c r="K626" i="10"/>
  <c r="K630" i="10"/>
  <c r="K65" i="11"/>
  <c r="K474" i="11"/>
  <c r="O568" i="11"/>
  <c r="K285" i="12"/>
  <c r="O457" i="12"/>
  <c r="K498" i="12"/>
  <c r="K547" i="12"/>
  <c r="K573" i="12"/>
  <c r="K611" i="12"/>
  <c r="K629" i="12"/>
  <c r="N55" i="13"/>
  <c r="N53" i="13" s="1"/>
  <c r="P122" i="13"/>
  <c r="M120" i="13"/>
  <c r="M118" i="13" s="1"/>
  <c r="K450" i="13"/>
  <c r="M120" i="15"/>
  <c r="M118" i="15" s="1"/>
  <c r="P122" i="15"/>
  <c r="K189" i="15"/>
  <c r="N31" i="15"/>
  <c r="N29" i="15" s="1"/>
  <c r="N34" i="15"/>
  <c r="N14" i="15" s="1"/>
  <c r="K464" i="15"/>
  <c r="O354" i="17"/>
  <c r="K533" i="9"/>
  <c r="O537" i="9"/>
  <c r="K564" i="9"/>
  <c r="O566" i="9"/>
  <c r="O582" i="9"/>
  <c r="K593" i="9"/>
  <c r="K617" i="9"/>
  <c r="K613" i="9"/>
  <c r="K628" i="9"/>
  <c r="L45" i="10"/>
  <c r="L43" i="10" s="1"/>
  <c r="K65" i="10"/>
  <c r="K86" i="10"/>
  <c r="L122" i="10"/>
  <c r="O122" i="10" s="1"/>
  <c r="L314" i="10"/>
  <c r="L312" i="10" s="1"/>
  <c r="K341" i="10"/>
  <c r="O404" i="10"/>
  <c r="K417" i="10"/>
  <c r="K420" i="10"/>
  <c r="O439" i="10"/>
  <c r="K466" i="10"/>
  <c r="K474" i="10"/>
  <c r="O535" i="10"/>
  <c r="K580" i="10"/>
  <c r="K621" i="10"/>
  <c r="L45" i="11"/>
  <c r="O45" i="11" s="1"/>
  <c r="K81" i="11"/>
  <c r="K176" i="11"/>
  <c r="K185" i="11"/>
  <c r="M252" i="11"/>
  <c r="K267" i="11"/>
  <c r="K372" i="11"/>
  <c r="O404" i="11"/>
  <c r="K420" i="11"/>
  <c r="O533" i="11"/>
  <c r="K564" i="11"/>
  <c r="O580" i="11"/>
  <c r="K591" i="11"/>
  <c r="K597" i="11"/>
  <c r="O599" i="11"/>
  <c r="K629" i="11"/>
  <c r="K632" i="11"/>
  <c r="K635" i="11"/>
  <c r="K110" i="12"/>
  <c r="K164" i="12"/>
  <c r="K189" i="12"/>
  <c r="N252" i="12"/>
  <c r="P252" i="12" s="1"/>
  <c r="K381" i="12"/>
  <c r="K617" i="12"/>
  <c r="K341" i="13"/>
  <c r="O347" i="13"/>
  <c r="L254" i="14"/>
  <c r="L252" i="14" s="1"/>
  <c r="K350" i="14"/>
  <c r="O597" i="14"/>
  <c r="N120" i="15"/>
  <c r="N118" i="15" s="1"/>
  <c r="P118" i="15" s="1"/>
  <c r="O349" i="15"/>
  <c r="K397" i="15"/>
  <c r="K589" i="13"/>
  <c r="K597" i="13"/>
  <c r="N68" i="14"/>
  <c r="N66" i="14" s="1"/>
  <c r="N120" i="14"/>
  <c r="N118" i="14" s="1"/>
  <c r="L224" i="15"/>
  <c r="O224" i="15" s="1"/>
  <c r="K372" i="15"/>
  <c r="N252" i="16"/>
  <c r="N250" i="16" s="1"/>
  <c r="K65" i="18"/>
  <c r="K110" i="18"/>
  <c r="N34" i="18"/>
  <c r="N14" i="18" s="1"/>
  <c r="K455" i="18"/>
  <c r="K564" i="18"/>
  <c r="O580" i="18"/>
  <c r="K133" i="13"/>
  <c r="K199" i="13"/>
  <c r="N252" i="13"/>
  <c r="N250" i="13" s="1"/>
  <c r="N292" i="13"/>
  <c r="N290" i="13" s="1"/>
  <c r="N312" i="13"/>
  <c r="N310" i="13" s="1"/>
  <c r="N34" i="13"/>
  <c r="N14" i="13" s="1"/>
  <c r="K397" i="13"/>
  <c r="K423" i="13"/>
  <c r="K435" i="13"/>
  <c r="K635" i="13"/>
  <c r="J651" i="13"/>
  <c r="N142" i="14"/>
  <c r="N140" i="14" s="1"/>
  <c r="K345" i="14"/>
  <c r="K377" i="14"/>
  <c r="K473" i="14"/>
  <c r="O537" i="14"/>
  <c r="O551" i="14"/>
  <c r="K573" i="14"/>
  <c r="P57" i="15"/>
  <c r="K64" i="15"/>
  <c r="L70" i="15"/>
  <c r="O70" i="15" s="1"/>
  <c r="N96" i="15"/>
  <c r="N94" i="15" s="1"/>
  <c r="K204" i="15"/>
  <c r="K343" i="15"/>
  <c r="O401" i="15"/>
  <c r="K630" i="15"/>
  <c r="K633" i="15"/>
  <c r="P294" i="16"/>
  <c r="M292" i="16"/>
  <c r="P292" i="16" s="1"/>
  <c r="K345" i="16"/>
  <c r="K435" i="16"/>
  <c r="K200" i="17"/>
  <c r="K377" i="17"/>
  <c r="O380" i="17"/>
  <c r="K613" i="17"/>
  <c r="K164" i="13"/>
  <c r="K173" i="13"/>
  <c r="K235" i="13"/>
  <c r="K270" i="13"/>
  <c r="L314" i="13"/>
  <c r="O314" i="13" s="1"/>
  <c r="O337" i="13"/>
  <c r="K398" i="13"/>
  <c r="O401" i="13"/>
  <c r="O404" i="13"/>
  <c r="K432" i="13"/>
  <c r="O457" i="13"/>
  <c r="K473" i="13"/>
  <c r="K482" i="13"/>
  <c r="K498" i="13"/>
  <c r="K595" i="13"/>
  <c r="N644" i="13"/>
  <c r="N640" i="13" s="1"/>
  <c r="N638" i="13" s="1"/>
  <c r="N636" i="13" s="1"/>
  <c r="P224" i="14"/>
  <c r="K229" i="14"/>
  <c r="K235" i="14"/>
  <c r="O383" i="14"/>
  <c r="K482" i="14"/>
  <c r="O535" i="14"/>
  <c r="K597" i="14"/>
  <c r="O601" i="14"/>
  <c r="N644" i="14"/>
  <c r="N640" i="14" s="1"/>
  <c r="N638" i="14" s="1"/>
  <c r="N636" i="14" s="1"/>
  <c r="P45" i="15"/>
  <c r="N252" i="15"/>
  <c r="N250" i="15" s="1"/>
  <c r="N292" i="15"/>
  <c r="N290" i="15" s="1"/>
  <c r="K341" i="15"/>
  <c r="K381" i="15"/>
  <c r="N292" i="16"/>
  <c r="N290" i="16" s="1"/>
  <c r="K133" i="17"/>
  <c r="N32" i="17"/>
  <c r="N30" i="17" s="1"/>
  <c r="K547" i="17"/>
  <c r="K619" i="17"/>
  <c r="K381" i="13"/>
  <c r="K465" i="13"/>
  <c r="K499" i="13"/>
  <c r="O533" i="13"/>
  <c r="O580" i="13"/>
  <c r="K630" i="13"/>
  <c r="K200" i="14"/>
  <c r="K285" i="14"/>
  <c r="K328" i="14"/>
  <c r="N34" i="14"/>
  <c r="N14" i="14" s="1"/>
  <c r="K381" i="14"/>
  <c r="O555" i="14"/>
  <c r="K560" i="14"/>
  <c r="O566" i="14"/>
  <c r="K595" i="14"/>
  <c r="L333" i="15"/>
  <c r="O333" i="15" s="1"/>
  <c r="K376" i="15"/>
  <c r="K402" i="15"/>
  <c r="K340" i="16"/>
  <c r="M252" i="17"/>
  <c r="M250" i="17" s="1"/>
  <c r="P254" i="17"/>
  <c r="N31" i="17"/>
  <c r="N29" i="17" s="1"/>
  <c r="N28" i="17" s="1"/>
  <c r="K149" i="18"/>
  <c r="K304" i="18"/>
  <c r="O535" i="15"/>
  <c r="K612" i="15"/>
  <c r="K618" i="15"/>
  <c r="P122" i="16"/>
  <c r="K158" i="16"/>
  <c r="N222" i="16"/>
  <c r="N220" i="16" s="1"/>
  <c r="O580" i="16"/>
  <c r="K615" i="16"/>
  <c r="P98" i="17"/>
  <c r="M292" i="17"/>
  <c r="K398" i="17"/>
  <c r="K621" i="17"/>
  <c r="K625" i="17"/>
  <c r="K663" i="17"/>
  <c r="P70" i="18"/>
  <c r="K81" i="18"/>
  <c r="K87" i="18"/>
  <c r="K92" i="18"/>
  <c r="K266" i="18"/>
  <c r="K285" i="18"/>
  <c r="K306" i="18"/>
  <c r="K345" i="18"/>
  <c r="O354" i="18"/>
  <c r="K381" i="18"/>
  <c r="O404" i="18"/>
  <c r="K418" i="18"/>
  <c r="K424" i="18"/>
  <c r="O435" i="18"/>
  <c r="K449" i="18"/>
  <c r="O455" i="18"/>
  <c r="O584" i="18"/>
  <c r="K621" i="18"/>
  <c r="K628" i="18"/>
  <c r="K631" i="18"/>
  <c r="K634" i="18"/>
  <c r="J671" i="18"/>
  <c r="K671" i="18" s="1"/>
  <c r="K84" i="16"/>
  <c r="L144" i="16"/>
  <c r="O144" i="16" s="1"/>
  <c r="N273" i="16"/>
  <c r="N271" i="16" s="1"/>
  <c r="K285" i="16"/>
  <c r="L294" i="16"/>
  <c r="O294" i="16" s="1"/>
  <c r="P333" i="16"/>
  <c r="K370" i="16"/>
  <c r="O537" i="16"/>
  <c r="J651" i="16"/>
  <c r="K651" i="16" s="1"/>
  <c r="M43" i="17"/>
  <c r="M41" i="17" s="1"/>
  <c r="K112" i="17"/>
  <c r="L254" i="17"/>
  <c r="O254" i="17" s="1"/>
  <c r="K266" i="17"/>
  <c r="K328" i="17"/>
  <c r="O347" i="17"/>
  <c r="K402" i="17"/>
  <c r="K450" i="17"/>
  <c r="K466" i="17"/>
  <c r="O537" i="17"/>
  <c r="K564" i="17"/>
  <c r="K612" i="17"/>
  <c r="K620" i="17"/>
  <c r="K219" i="18"/>
  <c r="P275" i="18"/>
  <c r="K340" i="18"/>
  <c r="K396" i="18"/>
  <c r="K430" i="18"/>
  <c r="N33" i="18"/>
  <c r="N13" i="18" s="1"/>
  <c r="K466" i="18"/>
  <c r="K665" i="18"/>
  <c r="K668" i="18"/>
  <c r="O533" i="15"/>
  <c r="K616" i="15"/>
  <c r="N33" i="16"/>
  <c r="N13" i="16" s="1"/>
  <c r="K628" i="16"/>
  <c r="K618" i="17"/>
  <c r="K324" i="18"/>
  <c r="K450" i="15"/>
  <c r="O597" i="15"/>
  <c r="O650" i="15"/>
  <c r="K85" i="16"/>
  <c r="K117" i="16"/>
  <c r="K132" i="16"/>
  <c r="K219" i="16"/>
  <c r="K270" i="16"/>
  <c r="L275" i="16"/>
  <c r="O275" i="16" s="1"/>
  <c r="O455" i="16"/>
  <c r="L45" i="17"/>
  <c r="L43" i="17" s="1"/>
  <c r="L41" i="17" s="1"/>
  <c r="K113" i="17"/>
  <c r="K149" i="17"/>
  <c r="K264" i="17"/>
  <c r="K267" i="17"/>
  <c r="N312" i="17"/>
  <c r="N310" i="17" s="1"/>
  <c r="K345" i="17"/>
  <c r="K349" i="17"/>
  <c r="K370" i="17"/>
  <c r="K481" i="17"/>
  <c r="O564" i="17"/>
  <c r="K624" i="17"/>
  <c r="K628" i="17"/>
  <c r="K633" i="17"/>
  <c r="L70" i="18"/>
  <c r="L68" i="18" s="1"/>
  <c r="K93" i="18"/>
  <c r="K112" i="18"/>
  <c r="K265" i="18"/>
  <c r="K368" i="18"/>
  <c r="K380" i="18"/>
  <c r="K397" i="18"/>
  <c r="K425" i="18"/>
  <c r="K431" i="18"/>
  <c r="K435" i="18"/>
  <c r="O459" i="18"/>
  <c r="K464" i="18"/>
  <c r="O537" i="18"/>
  <c r="K593" i="18"/>
  <c r="O665" i="18"/>
  <c r="O668" i="18"/>
  <c r="N292" i="2"/>
  <c r="N290" i="2" s="1"/>
  <c r="M312" i="2"/>
  <c r="K324" i="2"/>
  <c r="P333" i="2"/>
  <c r="O347" i="2"/>
  <c r="O401" i="2"/>
  <c r="K481" i="2"/>
  <c r="K551" i="2"/>
  <c r="K112" i="3"/>
  <c r="K149" i="3"/>
  <c r="P312" i="4"/>
  <c r="I595" i="1"/>
  <c r="N57" i="1"/>
  <c r="I64" i="1"/>
  <c r="I201" i="1"/>
  <c r="I216" i="1"/>
  <c r="L349" i="1"/>
  <c r="I373" i="1"/>
  <c r="K373" i="1" s="1"/>
  <c r="I376" i="1"/>
  <c r="K376" i="1" s="1"/>
  <c r="L380" i="1"/>
  <c r="N385" i="1"/>
  <c r="J420" i="1"/>
  <c r="I423" i="1"/>
  <c r="L459" i="1"/>
  <c r="I477" i="1"/>
  <c r="K477" i="1" s="1"/>
  <c r="I480" i="1"/>
  <c r="K480" i="1" s="1"/>
  <c r="I483" i="1"/>
  <c r="K483" i="1" s="1"/>
  <c r="I513" i="1"/>
  <c r="K513" i="1" s="1"/>
  <c r="L600" i="1"/>
  <c r="O600" i="1" s="1"/>
  <c r="I632" i="1"/>
  <c r="I649" i="1"/>
  <c r="I651" i="1"/>
  <c r="O74" i="2"/>
  <c r="M96" i="2"/>
  <c r="L24" i="2"/>
  <c r="O24" i="2" s="1"/>
  <c r="L254" i="2"/>
  <c r="O254" i="2" s="1"/>
  <c r="P314" i="2"/>
  <c r="K345" i="2"/>
  <c r="O382" i="2"/>
  <c r="O384" i="2"/>
  <c r="N388" i="1"/>
  <c r="K450" i="2"/>
  <c r="K475" i="2"/>
  <c r="K479" i="2"/>
  <c r="O565" i="2"/>
  <c r="K589" i="2"/>
  <c r="K591" i="2"/>
  <c r="K593" i="2"/>
  <c r="O598" i="2"/>
  <c r="K619" i="2"/>
  <c r="K117" i="3"/>
  <c r="L32" i="5"/>
  <c r="L30" i="5" s="1"/>
  <c r="N142" i="5"/>
  <c r="N140" i="5" s="1"/>
  <c r="N26" i="5"/>
  <c r="N16" i="5" s="1"/>
  <c r="N34" i="6"/>
  <c r="N14" i="6" s="1"/>
  <c r="O459" i="6"/>
  <c r="P45" i="11"/>
  <c r="M43" i="11"/>
  <c r="M41" i="11" s="1"/>
  <c r="I267" i="1"/>
  <c r="I339" i="1"/>
  <c r="K339" i="1" s="1"/>
  <c r="L536" i="1"/>
  <c r="O536" i="1" s="1"/>
  <c r="L224" i="2"/>
  <c r="N45" i="1"/>
  <c r="I84" i="1"/>
  <c r="I87" i="1"/>
  <c r="I132" i="1"/>
  <c r="M144" i="1"/>
  <c r="I189" i="1"/>
  <c r="J235" i="1"/>
  <c r="K235" i="1" s="1"/>
  <c r="L335" i="1"/>
  <c r="I342" i="1"/>
  <c r="K342" i="1" s="1"/>
  <c r="I421" i="1"/>
  <c r="I429" i="1"/>
  <c r="I490" i="1"/>
  <c r="K490" i="1" s="1"/>
  <c r="I496" i="1"/>
  <c r="K496" i="1" s="1"/>
  <c r="I500" i="1"/>
  <c r="K500" i="1" s="1"/>
  <c r="L534" i="1"/>
  <c r="O534" i="1" s="1"/>
  <c r="L581" i="1"/>
  <c r="O581" i="1" s="1"/>
  <c r="N96" i="2"/>
  <c r="N94" i="2" s="1"/>
  <c r="P122" i="2"/>
  <c r="M142" i="2"/>
  <c r="M140" i="2" s="1"/>
  <c r="K149" i="2"/>
  <c r="K173" i="2"/>
  <c r="M222" i="2"/>
  <c r="O228" i="2"/>
  <c r="L275" i="2"/>
  <c r="O275" i="2" s="1"/>
  <c r="J340" i="1"/>
  <c r="K419" i="2"/>
  <c r="K427" i="2"/>
  <c r="K435" i="2"/>
  <c r="O457" i="2"/>
  <c r="K473" i="2"/>
  <c r="K484" i="2"/>
  <c r="K488" i="2"/>
  <c r="K499" i="2"/>
  <c r="K501" i="2"/>
  <c r="K507" i="2"/>
  <c r="K511" i="2"/>
  <c r="K515" i="2"/>
  <c r="O568" i="2"/>
  <c r="K648" i="2"/>
  <c r="K650" i="2"/>
  <c r="K65" i="3"/>
  <c r="K92" i="3"/>
  <c r="O102" i="3"/>
  <c r="K110" i="3"/>
  <c r="K201" i="3"/>
  <c r="K235" i="3"/>
  <c r="N32" i="4"/>
  <c r="N30" i="4" s="1"/>
  <c r="J634" i="1"/>
  <c r="N273" i="5"/>
  <c r="N271" i="5" s="1"/>
  <c r="P271" i="5" s="1"/>
  <c r="P275" i="5"/>
  <c r="N252" i="6"/>
  <c r="N250" i="6" s="1"/>
  <c r="L32" i="6"/>
  <c r="L30" i="6" s="1"/>
  <c r="O457" i="6"/>
  <c r="N273" i="7"/>
  <c r="N271" i="7" s="1"/>
  <c r="N32" i="7"/>
  <c r="N30" i="7" s="1"/>
  <c r="P254" i="10"/>
  <c r="M252" i="10"/>
  <c r="O554" i="10"/>
  <c r="L33" i="10"/>
  <c r="O33" i="10" s="1"/>
  <c r="P275" i="4"/>
  <c r="M273" i="4"/>
  <c r="I428" i="1"/>
  <c r="K117" i="2"/>
  <c r="L46" i="1"/>
  <c r="I109" i="1"/>
  <c r="N144" i="1"/>
  <c r="I158" i="1"/>
  <c r="J189" i="1"/>
  <c r="I264" i="1"/>
  <c r="M275" i="1"/>
  <c r="N298" i="1"/>
  <c r="J426" i="1"/>
  <c r="J432" i="1"/>
  <c r="L436" i="1"/>
  <c r="O436" i="1" s="1"/>
  <c r="N55" i="2"/>
  <c r="N53" i="2" s="1"/>
  <c r="K200" i="2"/>
  <c r="K270" i="2"/>
  <c r="M273" i="2"/>
  <c r="K328" i="2"/>
  <c r="K341" i="2"/>
  <c r="J346" i="1"/>
  <c r="K397" i="2"/>
  <c r="J476" i="1"/>
  <c r="J478" i="1"/>
  <c r="J671" i="2"/>
  <c r="K138" i="3"/>
  <c r="P122" i="6"/>
  <c r="M120" i="6"/>
  <c r="L57" i="10"/>
  <c r="O57" i="10" s="1"/>
  <c r="L23" i="10"/>
  <c r="O23" i="10" s="1"/>
  <c r="M53" i="3"/>
  <c r="L47" i="1"/>
  <c r="I93" i="1"/>
  <c r="L123" i="1"/>
  <c r="I133" i="1"/>
  <c r="I215" i="1"/>
  <c r="N279" i="1"/>
  <c r="I285" i="1"/>
  <c r="I309" i="1"/>
  <c r="L384" i="1"/>
  <c r="I416" i="1"/>
  <c r="J481" i="1"/>
  <c r="L26" i="2"/>
  <c r="O26" i="2" s="1"/>
  <c r="L57" i="2"/>
  <c r="O57" i="2" s="1"/>
  <c r="J217" i="1"/>
  <c r="N331" i="2"/>
  <c r="J502" i="1"/>
  <c r="J514" i="1"/>
  <c r="O564" i="2"/>
  <c r="N570" i="1"/>
  <c r="N644" i="2"/>
  <c r="N640" i="2" s="1"/>
  <c r="N638" i="2" s="1"/>
  <c r="N636" i="2" s="1"/>
  <c r="P57" i="3"/>
  <c r="P70" i="3"/>
  <c r="N68" i="3"/>
  <c r="N66" i="3" s="1"/>
  <c r="K93" i="3"/>
  <c r="P98" i="3"/>
  <c r="K199" i="3"/>
  <c r="P224" i="3"/>
  <c r="P254" i="3"/>
  <c r="N252" i="3"/>
  <c r="P252" i="3" s="1"/>
  <c r="O601" i="3"/>
  <c r="L144" i="4"/>
  <c r="L142" i="4" s="1"/>
  <c r="P314" i="4"/>
  <c r="N31" i="4"/>
  <c r="N29" i="4" s="1"/>
  <c r="L23" i="6"/>
  <c r="O23" i="6" s="1"/>
  <c r="L34" i="7"/>
  <c r="O584" i="7"/>
  <c r="L275" i="3"/>
  <c r="O275" i="3" s="1"/>
  <c r="K328" i="3"/>
  <c r="K397" i="3"/>
  <c r="L23" i="4"/>
  <c r="O23" i="4" s="1"/>
  <c r="L70" i="4"/>
  <c r="O70" i="4" s="1"/>
  <c r="K87" i="4"/>
  <c r="K200" i="4"/>
  <c r="N331" i="4"/>
  <c r="N329" i="4" s="1"/>
  <c r="K474" i="4"/>
  <c r="K497" i="4"/>
  <c r="J667" i="1"/>
  <c r="M43" i="5"/>
  <c r="M41" i="5" s="1"/>
  <c r="K343" i="5"/>
  <c r="N31" i="5"/>
  <c r="N29" i="5" s="1"/>
  <c r="K450" i="5"/>
  <c r="K465" i="5"/>
  <c r="O568" i="5"/>
  <c r="O601" i="5"/>
  <c r="K620" i="5"/>
  <c r="K622" i="5"/>
  <c r="K624" i="5"/>
  <c r="K626" i="5"/>
  <c r="K630" i="5"/>
  <c r="L24" i="6"/>
  <c r="O24" i="6" s="1"/>
  <c r="M96" i="6"/>
  <c r="M94" i="6" s="1"/>
  <c r="P254" i="6"/>
  <c r="L294" i="6"/>
  <c r="L292" i="6" s="1"/>
  <c r="L333" i="6"/>
  <c r="O333" i="6" s="1"/>
  <c r="K370" i="6"/>
  <c r="K398" i="6"/>
  <c r="O537" i="6"/>
  <c r="K620" i="6"/>
  <c r="L144" i="7"/>
  <c r="L142" i="7" s="1"/>
  <c r="K285" i="7"/>
  <c r="K423" i="7"/>
  <c r="M140" i="8"/>
  <c r="J651" i="8"/>
  <c r="J651" i="9"/>
  <c r="K651" i="9" s="1"/>
  <c r="P98" i="11"/>
  <c r="M96" i="11"/>
  <c r="P96" i="11" s="1"/>
  <c r="N142" i="13"/>
  <c r="N140" i="13" s="1"/>
  <c r="N26" i="13"/>
  <c r="N16" i="13" s="1"/>
  <c r="P16" i="13" s="1"/>
  <c r="K632" i="3"/>
  <c r="K635" i="3"/>
  <c r="K88" i="4"/>
  <c r="K204" i="4"/>
  <c r="N222" i="4"/>
  <c r="P222" i="4" s="1"/>
  <c r="L333" i="4"/>
  <c r="L331" i="4" s="1"/>
  <c r="O354" i="4"/>
  <c r="K375" i="4"/>
  <c r="O406" i="4"/>
  <c r="K422" i="4"/>
  <c r="N34" i="4"/>
  <c r="N14" i="4" s="1"/>
  <c r="O661" i="4"/>
  <c r="L122" i="5"/>
  <c r="O122" i="5" s="1"/>
  <c r="K473" i="5"/>
  <c r="N96" i="6"/>
  <c r="N94" i="6" s="1"/>
  <c r="K110" i="6"/>
  <c r="M220" i="6"/>
  <c r="K533" i="6"/>
  <c r="K612" i="6"/>
  <c r="K618" i="6"/>
  <c r="K629" i="6"/>
  <c r="K635" i="6"/>
  <c r="K109" i="7"/>
  <c r="K199" i="7"/>
  <c r="K376" i="7"/>
  <c r="K381" i="7"/>
  <c r="K418" i="7"/>
  <c r="K424" i="7"/>
  <c r="K431" i="7"/>
  <c r="K466" i="7"/>
  <c r="K597" i="7"/>
  <c r="K624" i="7"/>
  <c r="K628" i="7"/>
  <c r="J651" i="7"/>
  <c r="P45" i="8"/>
  <c r="N26" i="8"/>
  <c r="N16" i="8" s="1"/>
  <c r="K200" i="8"/>
  <c r="P224" i="8"/>
  <c r="M222" i="8"/>
  <c r="N252" i="8"/>
  <c r="N250" i="8" s="1"/>
  <c r="K449" i="8"/>
  <c r="K199" i="9"/>
  <c r="P333" i="9"/>
  <c r="P70" i="10"/>
  <c r="N68" i="10"/>
  <c r="N66" i="10" s="1"/>
  <c r="M55" i="13"/>
  <c r="M53" i="13" s="1"/>
  <c r="P57" i="13"/>
  <c r="K285" i="3"/>
  <c r="M292" i="3"/>
  <c r="K398" i="3"/>
  <c r="O401" i="3"/>
  <c r="O404" i="3"/>
  <c r="N33" i="3"/>
  <c r="N13" i="3" s="1"/>
  <c r="K108" i="4"/>
  <c r="K111" i="4"/>
  <c r="K185" i="4"/>
  <c r="L275" i="4"/>
  <c r="O275" i="4" s="1"/>
  <c r="O537" i="4"/>
  <c r="K649" i="4"/>
  <c r="O651" i="4"/>
  <c r="J671" i="4"/>
  <c r="K132" i="5"/>
  <c r="M142" i="5"/>
  <c r="L314" i="5"/>
  <c r="J671" i="5"/>
  <c r="K65" i="6"/>
  <c r="O102" i="6"/>
  <c r="K149" i="6"/>
  <c r="M252" i="6"/>
  <c r="M250" i="6" s="1"/>
  <c r="O279" i="6"/>
  <c r="M331" i="6"/>
  <c r="M329" i="6" s="1"/>
  <c r="K368" i="6"/>
  <c r="K630" i="6"/>
  <c r="O649" i="6"/>
  <c r="N43" i="7"/>
  <c r="N41" i="7" s="1"/>
  <c r="K200" i="7"/>
  <c r="N26" i="7"/>
  <c r="N16" i="7" s="1"/>
  <c r="K270" i="7"/>
  <c r="L275" i="7"/>
  <c r="L294" i="7"/>
  <c r="L292" i="7" s="1"/>
  <c r="P333" i="7"/>
  <c r="K349" i="7"/>
  <c r="O354" i="7"/>
  <c r="K402" i="7"/>
  <c r="K416" i="7"/>
  <c r="K432" i="7"/>
  <c r="N31" i="7"/>
  <c r="N11" i="7" s="1"/>
  <c r="N9" i="7" s="1"/>
  <c r="K547" i="7"/>
  <c r="K573" i="7"/>
  <c r="K371" i="8"/>
  <c r="I367" i="8"/>
  <c r="K367" i="8" s="1"/>
  <c r="K397" i="8"/>
  <c r="N31" i="8"/>
  <c r="N29" i="8" s="1"/>
  <c r="K423" i="9"/>
  <c r="N34" i="10"/>
  <c r="N14" i="10" s="1"/>
  <c r="N26" i="10"/>
  <c r="N16" i="10" s="1"/>
  <c r="M66" i="11"/>
  <c r="K633" i="3"/>
  <c r="L122" i="4"/>
  <c r="L120" i="4" s="1"/>
  <c r="O120" i="4" s="1"/>
  <c r="O337" i="4"/>
  <c r="K350" i="4"/>
  <c r="K430" i="4"/>
  <c r="K449" i="4"/>
  <c r="K270" i="5"/>
  <c r="O298" i="5"/>
  <c r="K621" i="5"/>
  <c r="K623" i="5"/>
  <c r="L640" i="5"/>
  <c r="O640" i="5" s="1"/>
  <c r="N26" i="6"/>
  <c r="N16" i="6" s="1"/>
  <c r="P102" i="6"/>
  <c r="K108" i="6"/>
  <c r="L144" i="6"/>
  <c r="O144" i="6" s="1"/>
  <c r="K427" i="6"/>
  <c r="O437" i="6"/>
  <c r="K616" i="6"/>
  <c r="K626" i="6"/>
  <c r="L640" i="6"/>
  <c r="L638" i="6" s="1"/>
  <c r="L636" i="6" s="1"/>
  <c r="P144" i="7"/>
  <c r="P224" i="7"/>
  <c r="K229" i="7"/>
  <c r="M66" i="15"/>
  <c r="M250" i="3"/>
  <c r="M271" i="3"/>
  <c r="P275" i="3"/>
  <c r="P333" i="3"/>
  <c r="K396" i="3"/>
  <c r="P45" i="4"/>
  <c r="K81" i="4"/>
  <c r="N96" i="4"/>
  <c r="N94" i="4" s="1"/>
  <c r="K112" i="4"/>
  <c r="K173" i="4"/>
  <c r="K229" i="4"/>
  <c r="K235" i="4"/>
  <c r="K270" i="4"/>
  <c r="P337" i="4"/>
  <c r="K368" i="4"/>
  <c r="K416" i="4"/>
  <c r="K428" i="4"/>
  <c r="O439" i="4"/>
  <c r="K473" i="4"/>
  <c r="K482" i="4"/>
  <c r="O535" i="4"/>
  <c r="O553" i="4"/>
  <c r="O597" i="4"/>
  <c r="L640" i="4"/>
  <c r="L638" i="4" s="1"/>
  <c r="P57" i="5"/>
  <c r="P98" i="5"/>
  <c r="K113" i="5"/>
  <c r="P122" i="5"/>
  <c r="K340" i="5"/>
  <c r="O380" i="5"/>
  <c r="O406" i="5"/>
  <c r="K424" i="5"/>
  <c r="O457" i="5"/>
  <c r="O564" i="5"/>
  <c r="K634" i="5"/>
  <c r="N644" i="5"/>
  <c r="N640" i="5" s="1"/>
  <c r="N638" i="5" s="1"/>
  <c r="N636" i="5" s="1"/>
  <c r="K81" i="6"/>
  <c r="L98" i="6"/>
  <c r="L96" i="6" s="1"/>
  <c r="K109" i="6"/>
  <c r="K117" i="6"/>
  <c r="K219" i="6"/>
  <c r="K264" i="6"/>
  <c r="O337" i="6"/>
  <c r="K343" i="6"/>
  <c r="K372" i="6"/>
  <c r="O383" i="6"/>
  <c r="K425" i="6"/>
  <c r="K455" i="6"/>
  <c r="N31" i="6"/>
  <c r="N29" i="6" s="1"/>
  <c r="K473" i="6"/>
  <c r="K497" i="6"/>
  <c r="O533" i="6"/>
  <c r="K624" i="6"/>
  <c r="K628" i="6"/>
  <c r="K634" i="6"/>
  <c r="K665" i="6"/>
  <c r="L70" i="7"/>
  <c r="L68" i="7" s="1"/>
  <c r="K88" i="7"/>
  <c r="L122" i="7"/>
  <c r="K340" i="7"/>
  <c r="O352" i="7"/>
  <c r="I367" i="7"/>
  <c r="K367" i="7" s="1"/>
  <c r="O380" i="7"/>
  <c r="K401" i="7"/>
  <c r="O406" i="7"/>
  <c r="K419" i="7"/>
  <c r="K430" i="7"/>
  <c r="K455" i="7"/>
  <c r="O457" i="7"/>
  <c r="O564" i="7"/>
  <c r="K634" i="7"/>
  <c r="K267" i="8"/>
  <c r="K420" i="8"/>
  <c r="O648" i="8"/>
  <c r="L640" i="8"/>
  <c r="O640" i="8" s="1"/>
  <c r="M43" i="9"/>
  <c r="P45" i="9"/>
  <c r="M22" i="10"/>
  <c r="M12" i="10" s="1"/>
  <c r="M96" i="10"/>
  <c r="P96" i="10" s="1"/>
  <c r="J671" i="9"/>
  <c r="N22" i="11"/>
  <c r="P275" i="11"/>
  <c r="M273" i="11"/>
  <c r="P294" i="11"/>
  <c r="M292" i="11"/>
  <c r="P292" i="11" s="1"/>
  <c r="L144" i="13"/>
  <c r="O144" i="13" s="1"/>
  <c r="L23" i="13"/>
  <c r="O23" i="13" s="1"/>
  <c r="N55" i="15"/>
  <c r="N26" i="15"/>
  <c r="N16" i="15" s="1"/>
  <c r="N96" i="8"/>
  <c r="N94" i="8" s="1"/>
  <c r="K285" i="8"/>
  <c r="K401" i="8"/>
  <c r="K481" i="8"/>
  <c r="K625" i="8"/>
  <c r="N120" i="9"/>
  <c r="P120" i="9" s="1"/>
  <c r="N31" i="9"/>
  <c r="N29" i="9" s="1"/>
  <c r="N33" i="9"/>
  <c r="N13" i="9" s="1"/>
  <c r="K422" i="9"/>
  <c r="L640" i="9"/>
  <c r="N644" i="9"/>
  <c r="N640" i="9" s="1"/>
  <c r="N638" i="9" s="1"/>
  <c r="N636" i="9" s="1"/>
  <c r="N32" i="10"/>
  <c r="N30" i="10" s="1"/>
  <c r="L34" i="10"/>
  <c r="L24" i="10"/>
  <c r="O24" i="10" s="1"/>
  <c r="N55" i="10"/>
  <c r="P55" i="10" s="1"/>
  <c r="K270" i="10"/>
  <c r="O347" i="10"/>
  <c r="K481" i="10"/>
  <c r="J651" i="10"/>
  <c r="K117" i="11"/>
  <c r="M120" i="11"/>
  <c r="L122" i="11"/>
  <c r="O122" i="11" s="1"/>
  <c r="N331" i="11"/>
  <c r="N329" i="11" s="1"/>
  <c r="K369" i="12"/>
  <c r="I367" i="12"/>
  <c r="K367" i="12" s="1"/>
  <c r="O74" i="14"/>
  <c r="K369" i="15"/>
  <c r="I367" i="15"/>
  <c r="K367" i="15" s="1"/>
  <c r="K108" i="8"/>
  <c r="K216" i="8"/>
  <c r="K380" i="8"/>
  <c r="K398" i="8"/>
  <c r="K421" i="8"/>
  <c r="K473" i="8"/>
  <c r="K591" i="8"/>
  <c r="K623" i="8"/>
  <c r="K630" i="8"/>
  <c r="K633" i="8"/>
  <c r="L26" i="9"/>
  <c r="L16" i="9" s="1"/>
  <c r="M94" i="9"/>
  <c r="P94" i="9" s="1"/>
  <c r="L98" i="9"/>
  <c r="O98" i="9" s="1"/>
  <c r="K219" i="9"/>
  <c r="K341" i="9"/>
  <c r="O347" i="9"/>
  <c r="K350" i="9"/>
  <c r="K370" i="9"/>
  <c r="K375" i="9"/>
  <c r="O380" i="9"/>
  <c r="O382" i="9"/>
  <c r="K396" i="9"/>
  <c r="K420" i="9"/>
  <c r="K432" i="9"/>
  <c r="O435" i="9"/>
  <c r="K547" i="9"/>
  <c r="O568" i="9"/>
  <c r="O580" i="9"/>
  <c r="O601" i="9"/>
  <c r="K621" i="9"/>
  <c r="O650" i="9"/>
  <c r="K663" i="9"/>
  <c r="P57" i="10"/>
  <c r="O74" i="10"/>
  <c r="K200" i="10"/>
  <c r="L294" i="10"/>
  <c r="L292" i="10" s="1"/>
  <c r="L290" i="10" s="1"/>
  <c r="O290" i="10" s="1"/>
  <c r="N331" i="10"/>
  <c r="N329" i="10" s="1"/>
  <c r="K345" i="10"/>
  <c r="O380" i="10"/>
  <c r="O406" i="10"/>
  <c r="K424" i="10"/>
  <c r="O459" i="10"/>
  <c r="K464" i="10"/>
  <c r="K482" i="10"/>
  <c r="K499" i="10"/>
  <c r="O551" i="10"/>
  <c r="O564" i="10"/>
  <c r="K628" i="10"/>
  <c r="K85" i="11"/>
  <c r="K132" i="11"/>
  <c r="N142" i="11"/>
  <c r="N140" i="11" s="1"/>
  <c r="K164" i="11"/>
  <c r="K173" i="11"/>
  <c r="K396" i="11"/>
  <c r="K429" i="11"/>
  <c r="K626" i="12"/>
  <c r="K624" i="12"/>
  <c r="K622" i="12"/>
  <c r="K620" i="12"/>
  <c r="K625" i="12"/>
  <c r="K623" i="12"/>
  <c r="K621" i="12"/>
  <c r="M94" i="13"/>
  <c r="P94" i="13" s="1"/>
  <c r="P96" i="13"/>
  <c r="M142" i="13"/>
  <c r="M140" i="13" s="1"/>
  <c r="P333" i="13"/>
  <c r="K402" i="13"/>
  <c r="K88" i="8"/>
  <c r="K249" i="8"/>
  <c r="L254" i="8"/>
  <c r="O254" i="8" s="1"/>
  <c r="N331" i="8"/>
  <c r="N329" i="8" s="1"/>
  <c r="N34" i="8"/>
  <c r="N14" i="8" s="1"/>
  <c r="N33" i="8"/>
  <c r="N13" i="8" s="1"/>
  <c r="O49" i="9"/>
  <c r="M222" i="9"/>
  <c r="M292" i="9"/>
  <c r="P292" i="9" s="1"/>
  <c r="M312" i="9"/>
  <c r="K349" i="9"/>
  <c r="O354" i="9"/>
  <c r="K376" i="9"/>
  <c r="K416" i="9"/>
  <c r="K428" i="9"/>
  <c r="K449" i="9"/>
  <c r="O459" i="9"/>
  <c r="O597" i="9"/>
  <c r="K87" i="10"/>
  <c r="K173" i="10"/>
  <c r="K497" i="10"/>
  <c r="O568" i="10"/>
  <c r="P314" i="12"/>
  <c r="M312" i="12"/>
  <c r="P312" i="12" s="1"/>
  <c r="O351" i="13"/>
  <c r="L31" i="13"/>
  <c r="I367" i="13"/>
  <c r="K367" i="13" s="1"/>
  <c r="P144" i="14"/>
  <c r="M142" i="14"/>
  <c r="O405" i="14"/>
  <c r="L33" i="14"/>
  <c r="O33" i="14" s="1"/>
  <c r="K619" i="14"/>
  <c r="K611" i="14"/>
  <c r="K615" i="14"/>
  <c r="K613" i="14"/>
  <c r="K82" i="8"/>
  <c r="K201" i="8"/>
  <c r="K328" i="8"/>
  <c r="O404" i="8"/>
  <c r="K427" i="8"/>
  <c r="O459" i="8"/>
  <c r="K499" i="8"/>
  <c r="K564" i="8"/>
  <c r="K189" i="9"/>
  <c r="L224" i="9"/>
  <c r="O224" i="9" s="1"/>
  <c r="L294" i="9"/>
  <c r="L292" i="9" s="1"/>
  <c r="K401" i="9"/>
  <c r="O406" i="9"/>
  <c r="N32" i="9"/>
  <c r="N30" i="9" s="1"/>
  <c r="K465" i="9"/>
  <c r="K474" i="9"/>
  <c r="K498" i="9"/>
  <c r="O535" i="9"/>
  <c r="K618" i="9"/>
  <c r="K615" i="9"/>
  <c r="K631" i="9"/>
  <c r="O661" i="9"/>
  <c r="K668" i="9"/>
  <c r="L32" i="10"/>
  <c r="L30" i="10" s="1"/>
  <c r="K81" i="10"/>
  <c r="L98" i="10"/>
  <c r="L96" i="10" s="1"/>
  <c r="O96" i="10" s="1"/>
  <c r="L254" i="10"/>
  <c r="L252" i="10" s="1"/>
  <c r="O252" i="10" s="1"/>
  <c r="P275" i="10"/>
  <c r="O337" i="10"/>
  <c r="K401" i="10"/>
  <c r="K418" i="10"/>
  <c r="K430" i="10"/>
  <c r="K465" i="10"/>
  <c r="K498" i="10"/>
  <c r="K533" i="10"/>
  <c r="K564" i="10"/>
  <c r="O599" i="10"/>
  <c r="K623" i="10"/>
  <c r="K634" i="10"/>
  <c r="L98" i="11"/>
  <c r="L96" i="11" s="1"/>
  <c r="O96" i="11" s="1"/>
  <c r="K133" i="11"/>
  <c r="P144" i="11"/>
  <c r="K200" i="11"/>
  <c r="K285" i="11"/>
  <c r="N312" i="11"/>
  <c r="N310" i="11" s="1"/>
  <c r="O535" i="11"/>
  <c r="J671" i="11"/>
  <c r="K235" i="12"/>
  <c r="K665" i="12"/>
  <c r="P98" i="13"/>
  <c r="K343" i="13"/>
  <c r="M43" i="14"/>
  <c r="M41" i="14" s="1"/>
  <c r="P45" i="14"/>
  <c r="N222" i="14"/>
  <c r="N220" i="14" s="1"/>
  <c r="N26" i="14"/>
  <c r="N16" i="14" s="1"/>
  <c r="P254" i="15"/>
  <c r="M252" i="15"/>
  <c r="M250" i="15" s="1"/>
  <c r="P250" i="15" s="1"/>
  <c r="M22" i="15"/>
  <c r="K249" i="11"/>
  <c r="K270" i="11"/>
  <c r="K345" i="11"/>
  <c r="K426" i="11"/>
  <c r="L34" i="11"/>
  <c r="K464" i="11"/>
  <c r="K482" i="11"/>
  <c r="K499" i="11"/>
  <c r="O564" i="11"/>
  <c r="K200" i="12"/>
  <c r="O349" i="12"/>
  <c r="O352" i="12"/>
  <c r="K376" i="12"/>
  <c r="K417" i="12"/>
  <c r="K420" i="12"/>
  <c r="K423" i="12"/>
  <c r="K426" i="12"/>
  <c r="K429" i="12"/>
  <c r="K432" i="12"/>
  <c r="O455" i="12"/>
  <c r="K616" i="12"/>
  <c r="K628" i="12"/>
  <c r="K631" i="12"/>
  <c r="K117" i="13"/>
  <c r="K219" i="13"/>
  <c r="O352" i="13"/>
  <c r="L640" i="13"/>
  <c r="L638" i="13" s="1"/>
  <c r="O648" i="13"/>
  <c r="M102" i="14"/>
  <c r="M96" i="14" s="1"/>
  <c r="O102" i="14"/>
  <c r="K533" i="14"/>
  <c r="O568" i="14"/>
  <c r="O598" i="14"/>
  <c r="L31" i="14"/>
  <c r="P98" i="15"/>
  <c r="M96" i="15"/>
  <c r="P96" i="15" s="1"/>
  <c r="L31" i="15"/>
  <c r="O351" i="15"/>
  <c r="N32" i="18"/>
  <c r="N30" i="18" s="1"/>
  <c r="O383" i="18"/>
  <c r="K340" i="11"/>
  <c r="O354" i="11"/>
  <c r="O406" i="11"/>
  <c r="K424" i="11"/>
  <c r="K435" i="11"/>
  <c r="O457" i="11"/>
  <c r="K573" i="11"/>
  <c r="K580" i="11"/>
  <c r="O582" i="11"/>
  <c r="K630" i="11"/>
  <c r="K633" i="11"/>
  <c r="K648" i="11"/>
  <c r="O649" i="11"/>
  <c r="K665" i="11"/>
  <c r="L98" i="12"/>
  <c r="O98" i="12" s="1"/>
  <c r="K117" i="12"/>
  <c r="K266" i="12"/>
  <c r="L294" i="12"/>
  <c r="L292" i="12" s="1"/>
  <c r="O292" i="12" s="1"/>
  <c r="L314" i="12"/>
  <c r="L312" i="12" s="1"/>
  <c r="O401" i="12"/>
  <c r="O404" i="12"/>
  <c r="K450" i="12"/>
  <c r="K466" i="12"/>
  <c r="K481" i="12"/>
  <c r="K499" i="12"/>
  <c r="K564" i="12"/>
  <c r="K619" i="12"/>
  <c r="P275" i="13"/>
  <c r="M331" i="13"/>
  <c r="K376" i="13"/>
  <c r="K380" i="13"/>
  <c r="O437" i="13"/>
  <c r="K464" i="13"/>
  <c r="P70" i="14"/>
  <c r="M68" i="14"/>
  <c r="N31" i="14"/>
  <c r="N11" i="14" s="1"/>
  <c r="N9" i="14" s="1"/>
  <c r="N43" i="15"/>
  <c r="N41" i="15" s="1"/>
  <c r="N22" i="15"/>
  <c r="N33" i="15"/>
  <c r="N13" i="15" s="1"/>
  <c r="O404" i="16"/>
  <c r="O49" i="17"/>
  <c r="N26" i="17"/>
  <c r="N16" i="17" s="1"/>
  <c r="K264" i="11"/>
  <c r="K450" i="11"/>
  <c r="K465" i="11"/>
  <c r="N96" i="12"/>
  <c r="N94" i="12" s="1"/>
  <c r="K113" i="12"/>
  <c r="M142" i="12"/>
  <c r="M140" i="12" s="1"/>
  <c r="L144" i="12"/>
  <c r="L142" i="12" s="1"/>
  <c r="L140" i="12" s="1"/>
  <c r="K173" i="12"/>
  <c r="K328" i="12"/>
  <c r="N331" i="12"/>
  <c r="N329" i="12" s="1"/>
  <c r="O380" i="12"/>
  <c r="O564" i="12"/>
  <c r="K615" i="12"/>
  <c r="L45" i="13"/>
  <c r="L43" i="13" s="1"/>
  <c r="L70" i="13"/>
  <c r="L68" i="13" s="1"/>
  <c r="M220" i="13"/>
  <c r="L224" i="13"/>
  <c r="O224" i="13" s="1"/>
  <c r="K229" i="13"/>
  <c r="L275" i="13"/>
  <c r="O275" i="13" s="1"/>
  <c r="L294" i="13"/>
  <c r="O294" i="13" s="1"/>
  <c r="K328" i="13"/>
  <c r="K340" i="13"/>
  <c r="K619" i="13"/>
  <c r="K612" i="13"/>
  <c r="K614" i="13"/>
  <c r="K616" i="13"/>
  <c r="N43" i="14"/>
  <c r="N22" i="14"/>
  <c r="P333" i="14"/>
  <c r="N32" i="14"/>
  <c r="N30" i="14" s="1"/>
  <c r="O582" i="14"/>
  <c r="L122" i="15"/>
  <c r="L120" i="15" s="1"/>
  <c r="K133" i="15"/>
  <c r="K285" i="15"/>
  <c r="K265" i="11"/>
  <c r="L275" i="11"/>
  <c r="O275" i="11" s="1"/>
  <c r="P333" i="11"/>
  <c r="K341" i="11"/>
  <c r="O347" i="11"/>
  <c r="K375" i="11"/>
  <c r="K397" i="11"/>
  <c r="K418" i="11"/>
  <c r="K430" i="11"/>
  <c r="K466" i="11"/>
  <c r="K473" i="11"/>
  <c r="O49" i="12"/>
  <c r="L70" i="12"/>
  <c r="L68" i="12" s="1"/>
  <c r="P98" i="12"/>
  <c r="K111" i="12"/>
  <c r="M118" i="12"/>
  <c r="P122" i="12"/>
  <c r="P224" i="12"/>
  <c r="K229" i="12"/>
  <c r="P254" i="12"/>
  <c r="P333" i="12"/>
  <c r="K345" i="12"/>
  <c r="K349" i="12"/>
  <c r="O354" i="12"/>
  <c r="K375" i="12"/>
  <c r="K416" i="12"/>
  <c r="K419" i="12"/>
  <c r="K422" i="12"/>
  <c r="K425" i="12"/>
  <c r="K428" i="12"/>
  <c r="K431" i="12"/>
  <c r="K455" i="12"/>
  <c r="O459" i="12"/>
  <c r="O597" i="12"/>
  <c r="K613" i="12"/>
  <c r="L24" i="13"/>
  <c r="O24" i="13" s="1"/>
  <c r="L333" i="13"/>
  <c r="O333" i="13" s="1"/>
  <c r="K368" i="13"/>
  <c r="O385" i="13"/>
  <c r="K427" i="13"/>
  <c r="K474" i="13"/>
  <c r="K110" i="14"/>
  <c r="K113" i="14"/>
  <c r="N331" i="14"/>
  <c r="N329" i="14" s="1"/>
  <c r="K396" i="14"/>
  <c r="K551" i="14"/>
  <c r="K81" i="15"/>
  <c r="P294" i="15"/>
  <c r="M292" i="15"/>
  <c r="K533" i="15"/>
  <c r="L640" i="15"/>
  <c r="L638" i="15" s="1"/>
  <c r="L636" i="15" s="1"/>
  <c r="O648" i="15"/>
  <c r="K533" i="13"/>
  <c r="O535" i="13"/>
  <c r="K593" i="13"/>
  <c r="M220" i="14"/>
  <c r="K341" i="14"/>
  <c r="O347" i="14"/>
  <c r="K401" i="14"/>
  <c r="M53" i="15"/>
  <c r="P144" i="15"/>
  <c r="K158" i="15"/>
  <c r="K219" i="15"/>
  <c r="N273" i="15"/>
  <c r="N271" i="15" s="1"/>
  <c r="L314" i="15"/>
  <c r="L312" i="15" s="1"/>
  <c r="O312" i="15" s="1"/>
  <c r="K396" i="15"/>
  <c r="O459" i="15"/>
  <c r="K547" i="15"/>
  <c r="K597" i="15"/>
  <c r="O599" i="15"/>
  <c r="P144" i="16"/>
  <c r="M142" i="16"/>
  <c r="L34" i="16"/>
  <c r="O354" i="16"/>
  <c r="K380" i="16"/>
  <c r="O382" i="16"/>
  <c r="L31" i="16"/>
  <c r="L11" i="16" s="1"/>
  <c r="O385" i="16"/>
  <c r="K401" i="16"/>
  <c r="K499" i="16"/>
  <c r="L640" i="16"/>
  <c r="L638" i="16" s="1"/>
  <c r="L23" i="17"/>
  <c r="O23" i="17" s="1"/>
  <c r="K421" i="13"/>
  <c r="O584" i="13"/>
  <c r="K591" i="13"/>
  <c r="P57" i="14"/>
  <c r="K164" i="14"/>
  <c r="K368" i="14"/>
  <c r="O435" i="14"/>
  <c r="K465" i="14"/>
  <c r="O533" i="14"/>
  <c r="K593" i="14"/>
  <c r="K630" i="14"/>
  <c r="L24" i="15"/>
  <c r="O24" i="15" s="1"/>
  <c r="K199" i="15"/>
  <c r="K216" i="15"/>
  <c r="L254" i="15"/>
  <c r="L252" i="15" s="1"/>
  <c r="O252" i="15" s="1"/>
  <c r="K328" i="15"/>
  <c r="O337" i="15"/>
  <c r="K380" i="15"/>
  <c r="O385" i="15"/>
  <c r="K416" i="15"/>
  <c r="K419" i="15"/>
  <c r="K422" i="15"/>
  <c r="K425" i="15"/>
  <c r="K428" i="15"/>
  <c r="K431" i="15"/>
  <c r="N142" i="16"/>
  <c r="N140" i="16" s="1"/>
  <c r="L32" i="16"/>
  <c r="L30" i="16" s="1"/>
  <c r="O352" i="16"/>
  <c r="K450" i="16"/>
  <c r="K473" i="16"/>
  <c r="K497" i="16"/>
  <c r="N43" i="17"/>
  <c r="P45" i="17"/>
  <c r="P57" i="18"/>
  <c r="M22" i="18"/>
  <c r="M12" i="18" s="1"/>
  <c r="L24" i="14"/>
  <c r="O24" i="14" s="1"/>
  <c r="K109" i="14"/>
  <c r="K112" i="14"/>
  <c r="L144" i="14"/>
  <c r="O144" i="14" s="1"/>
  <c r="K189" i="14"/>
  <c r="K199" i="14"/>
  <c r="K219" i="14"/>
  <c r="L224" i="14"/>
  <c r="O224" i="14" s="1"/>
  <c r="K398" i="14"/>
  <c r="O406" i="14"/>
  <c r="K466" i="14"/>
  <c r="K591" i="14"/>
  <c r="P70" i="15"/>
  <c r="L144" i="15"/>
  <c r="L142" i="15" s="1"/>
  <c r="K173" i="15"/>
  <c r="K229" i="15"/>
  <c r="M331" i="15"/>
  <c r="K455" i="15"/>
  <c r="O457" i="15"/>
  <c r="P57" i="16"/>
  <c r="M55" i="16"/>
  <c r="M53" i="16" s="1"/>
  <c r="L24" i="16"/>
  <c r="O403" i="17"/>
  <c r="L31" i="17"/>
  <c r="L29" i="17" s="1"/>
  <c r="O29" i="17" s="1"/>
  <c r="O406" i="17"/>
  <c r="L34" i="17"/>
  <c r="O435" i="17"/>
  <c r="K429" i="13"/>
  <c r="K455" i="13"/>
  <c r="K547" i="13"/>
  <c r="K573" i="13"/>
  <c r="K580" i="13"/>
  <c r="O582" i="13"/>
  <c r="L98" i="14"/>
  <c r="O98" i="14" s="1"/>
  <c r="K372" i="14"/>
  <c r="N33" i="14"/>
  <c r="N13" i="14" s="1"/>
  <c r="O584" i="14"/>
  <c r="K589" i="14"/>
  <c r="K628" i="14"/>
  <c r="K631" i="14"/>
  <c r="K634" i="14"/>
  <c r="K213" i="15"/>
  <c r="P333" i="15"/>
  <c r="N331" i="15"/>
  <c r="N329" i="15" s="1"/>
  <c r="O380" i="15"/>
  <c r="O383" i="15"/>
  <c r="K417" i="15"/>
  <c r="K420" i="15"/>
  <c r="K423" i="15"/>
  <c r="K426" i="15"/>
  <c r="K429" i="15"/>
  <c r="K432" i="15"/>
  <c r="K474" i="15"/>
  <c r="K498" i="15"/>
  <c r="O406" i="16"/>
  <c r="N32" i="16"/>
  <c r="K481" i="16"/>
  <c r="L294" i="17"/>
  <c r="O294" i="17" s="1"/>
  <c r="P314" i="17"/>
  <c r="M312" i="17"/>
  <c r="P312" i="17" s="1"/>
  <c r="O383" i="17"/>
  <c r="L32" i="17"/>
  <c r="K619" i="15"/>
  <c r="K624" i="15"/>
  <c r="K81" i="16"/>
  <c r="K88" i="16"/>
  <c r="K533" i="16"/>
  <c r="I367" i="17"/>
  <c r="K367" i="17" s="1"/>
  <c r="M140" i="18"/>
  <c r="K614" i="15"/>
  <c r="K622" i="15"/>
  <c r="K628" i="15"/>
  <c r="K631" i="15"/>
  <c r="K634" i="15"/>
  <c r="K65" i="16"/>
  <c r="L98" i="16"/>
  <c r="L96" i="16" s="1"/>
  <c r="K328" i="16"/>
  <c r="M331" i="16"/>
  <c r="K621" i="16"/>
  <c r="K630" i="16"/>
  <c r="M329" i="17"/>
  <c r="L98" i="18"/>
  <c r="L23" i="18"/>
  <c r="O23" i="18" s="1"/>
  <c r="O537" i="15"/>
  <c r="O601" i="15"/>
  <c r="K620" i="15"/>
  <c r="M68" i="16"/>
  <c r="M66" i="16" s="1"/>
  <c r="K133" i="16"/>
  <c r="K381" i="16"/>
  <c r="K396" i="16"/>
  <c r="K573" i="16"/>
  <c r="K613" i="16"/>
  <c r="K619" i="16"/>
  <c r="O649" i="16"/>
  <c r="N96" i="17"/>
  <c r="N94" i="17" s="1"/>
  <c r="L144" i="17"/>
  <c r="L142" i="17" s="1"/>
  <c r="L140" i="17" s="1"/>
  <c r="K164" i="17"/>
  <c r="K173" i="17"/>
  <c r="K186" i="17"/>
  <c r="O439" i="17"/>
  <c r="N33" i="17"/>
  <c r="N13" i="17" s="1"/>
  <c r="L24" i="18"/>
  <c r="L57" i="18"/>
  <c r="O57" i="18" s="1"/>
  <c r="P254" i="18"/>
  <c r="M252" i="18"/>
  <c r="O671" i="15"/>
  <c r="L122" i="16"/>
  <c r="O122" i="16" s="1"/>
  <c r="K416" i="16"/>
  <c r="K419" i="16"/>
  <c r="K422" i="16"/>
  <c r="K425" i="16"/>
  <c r="K428" i="16"/>
  <c r="K431" i="16"/>
  <c r="O439" i="16"/>
  <c r="K455" i="16"/>
  <c r="O457" i="16"/>
  <c r="O584" i="16"/>
  <c r="K589" i="16"/>
  <c r="K595" i="16"/>
  <c r="O597" i="16"/>
  <c r="K618" i="16"/>
  <c r="J671" i="16"/>
  <c r="L70" i="17"/>
  <c r="L68" i="17" s="1"/>
  <c r="O68" i="17" s="1"/>
  <c r="L224" i="17"/>
  <c r="O224" i="17" s="1"/>
  <c r="K235" i="17"/>
  <c r="P333" i="17"/>
  <c r="O437" i="17"/>
  <c r="J671" i="17"/>
  <c r="N312" i="18"/>
  <c r="P312" i="18" s="1"/>
  <c r="P314" i="18"/>
  <c r="K111" i="17"/>
  <c r="K158" i="17"/>
  <c r="K199" i="17"/>
  <c r="K343" i="17"/>
  <c r="K372" i="17"/>
  <c r="K375" i="17"/>
  <c r="O401" i="17"/>
  <c r="K449" i="17"/>
  <c r="K465" i="17"/>
  <c r="K617" i="17"/>
  <c r="K622" i="17"/>
  <c r="K635" i="17"/>
  <c r="O650" i="17"/>
  <c r="K80" i="18"/>
  <c r="K86" i="18"/>
  <c r="K111" i="18"/>
  <c r="K267" i="18"/>
  <c r="K349" i="18"/>
  <c r="K376" i="18"/>
  <c r="K401" i="18"/>
  <c r="K416" i="18"/>
  <c r="K428" i="18"/>
  <c r="K474" i="18"/>
  <c r="K481" i="18"/>
  <c r="O533" i="18"/>
  <c r="K547" i="18"/>
  <c r="O568" i="18"/>
  <c r="O601" i="18"/>
  <c r="K625" i="18"/>
  <c r="K341" i="17"/>
  <c r="O349" i="17"/>
  <c r="K381" i="17"/>
  <c r="O404" i="17"/>
  <c r="K499" i="17"/>
  <c r="O551" i="17"/>
  <c r="O597" i="17"/>
  <c r="K615" i="17"/>
  <c r="K109" i="18"/>
  <c r="K200" i="18"/>
  <c r="N31" i="18"/>
  <c r="N11" i="18" s="1"/>
  <c r="N9" i="18" s="1"/>
  <c r="M273" i="18"/>
  <c r="O566" i="18"/>
  <c r="O597" i="18"/>
  <c r="N53" i="17"/>
  <c r="O102" i="17"/>
  <c r="M273" i="17"/>
  <c r="O533" i="17"/>
  <c r="K616" i="17"/>
  <c r="K623" i="17"/>
  <c r="K629" i="17"/>
  <c r="M120" i="18"/>
  <c r="P120" i="18" s="1"/>
  <c r="K343" i="18"/>
  <c r="O349" i="18"/>
  <c r="K377" i="18"/>
  <c r="O401" i="18"/>
  <c r="K497" i="18"/>
  <c r="L640" i="18"/>
  <c r="L638" i="18" s="1"/>
  <c r="N644" i="18"/>
  <c r="N640" i="18" s="1"/>
  <c r="N638" i="18" s="1"/>
  <c r="N636" i="18" s="1"/>
  <c r="O661" i="18"/>
  <c r="K635" i="16"/>
  <c r="O661" i="16"/>
  <c r="P49" i="17"/>
  <c r="K93" i="17"/>
  <c r="M102" i="17"/>
  <c r="M96" i="17" s="1"/>
  <c r="M94" i="17" s="1"/>
  <c r="P224" i="17"/>
  <c r="L275" i="17"/>
  <c r="O275" i="17" s="1"/>
  <c r="K401" i="17"/>
  <c r="K416" i="17"/>
  <c r="K419" i="17"/>
  <c r="K422" i="17"/>
  <c r="K425" i="17"/>
  <c r="K428" i="17"/>
  <c r="K431" i="17"/>
  <c r="O566" i="17"/>
  <c r="K614" i="17"/>
  <c r="K626" i="17"/>
  <c r="O661" i="17"/>
  <c r="K82" i="18"/>
  <c r="K88" i="18"/>
  <c r="P144" i="18"/>
  <c r="K270" i="18"/>
  <c r="O298" i="18"/>
  <c r="K309" i="18"/>
  <c r="P333" i="18"/>
  <c r="N331" i="18"/>
  <c r="N329" i="18" s="1"/>
  <c r="K350" i="18"/>
  <c r="K402" i="18"/>
  <c r="K420" i="18"/>
  <c r="K432" i="18"/>
  <c r="K450" i="18"/>
  <c r="K465" i="18"/>
  <c r="K498" i="18"/>
  <c r="K533" i="18"/>
  <c r="O535" i="18"/>
  <c r="O564" i="18"/>
  <c r="K650" i="18"/>
  <c r="O651" i="18"/>
  <c r="O21" i="1"/>
  <c r="L19" i="1"/>
  <c r="P120" i="3"/>
  <c r="M118" i="3"/>
  <c r="P118" i="3" s="1"/>
  <c r="O54" i="1"/>
  <c r="O42" i="1"/>
  <c r="N19" i="1"/>
  <c r="M13" i="1"/>
  <c r="P13" i="1" s="1"/>
  <c r="N291" i="1"/>
  <c r="L23" i="2"/>
  <c r="L70" i="2"/>
  <c r="O126" i="2"/>
  <c r="N352" i="1"/>
  <c r="N32" i="2"/>
  <c r="N30" i="2" s="1"/>
  <c r="N354" i="1"/>
  <c r="N34" i="2"/>
  <c r="N14" i="2" s="1"/>
  <c r="J402" i="1"/>
  <c r="K402" i="2"/>
  <c r="L437" i="1"/>
  <c r="O437" i="2"/>
  <c r="L32" i="2"/>
  <c r="J464" i="1"/>
  <c r="K464" i="2"/>
  <c r="J482" i="1"/>
  <c r="K482" i="2"/>
  <c r="J564" i="1"/>
  <c r="K564" i="2"/>
  <c r="P141" i="4"/>
  <c r="L25" i="1"/>
  <c r="M19" i="1"/>
  <c r="N22" i="2"/>
  <c r="O119" i="2"/>
  <c r="I372" i="1"/>
  <c r="K372" i="2"/>
  <c r="J451" i="1"/>
  <c r="K451" i="2"/>
  <c r="L533" i="1"/>
  <c r="O533" i="2"/>
  <c r="J560" i="1"/>
  <c r="K560" i="2"/>
  <c r="I575" i="1"/>
  <c r="K575" i="1" s="1"/>
  <c r="K575" i="2"/>
  <c r="L580" i="1"/>
  <c r="O580" i="2"/>
  <c r="I631" i="1"/>
  <c r="K631" i="2"/>
  <c r="N26" i="3"/>
  <c r="N16" i="3" s="1"/>
  <c r="P95" i="3"/>
  <c r="P330" i="3"/>
  <c r="M329" i="3"/>
  <c r="L32" i="3"/>
  <c r="O437" i="3"/>
  <c r="K625" i="3"/>
  <c r="K623" i="3"/>
  <c r="K621" i="3"/>
  <c r="K626" i="3"/>
  <c r="K624" i="3"/>
  <c r="K622" i="3"/>
  <c r="K620" i="3"/>
  <c r="O67" i="4"/>
  <c r="O95" i="4"/>
  <c r="L98" i="2"/>
  <c r="J401" i="1"/>
  <c r="K401" i="2"/>
  <c r="L435" i="1"/>
  <c r="O435" i="2"/>
  <c r="J474" i="1"/>
  <c r="K474" i="2"/>
  <c r="J547" i="1"/>
  <c r="K547" i="2"/>
  <c r="L640" i="2"/>
  <c r="L665" i="1"/>
  <c r="O665" i="2"/>
  <c r="M68" i="3"/>
  <c r="M26" i="3"/>
  <c r="P74" i="3"/>
  <c r="K113" i="3"/>
  <c r="P144" i="3"/>
  <c r="N34" i="3"/>
  <c r="N14" i="3" s="1"/>
  <c r="K402" i="3"/>
  <c r="L640" i="3"/>
  <c r="O665" i="3"/>
  <c r="P333" i="4"/>
  <c r="M331" i="4"/>
  <c r="M11" i="1"/>
  <c r="O69" i="1"/>
  <c r="N26" i="2"/>
  <c r="N16" i="2" s="1"/>
  <c r="P330" i="2"/>
  <c r="I370" i="1"/>
  <c r="K370" i="2"/>
  <c r="I398" i="1"/>
  <c r="K398" i="2"/>
  <c r="J449" i="1"/>
  <c r="K449" i="2"/>
  <c r="J470" i="1"/>
  <c r="L537" i="1"/>
  <c r="O537" i="2"/>
  <c r="N567" i="1"/>
  <c r="N33" i="2"/>
  <c r="N13" i="2" s="1"/>
  <c r="I579" i="1"/>
  <c r="K579" i="1" s="1"/>
  <c r="K579" i="2"/>
  <c r="L584" i="1"/>
  <c r="O584" i="2"/>
  <c r="I616" i="1"/>
  <c r="I622" i="1"/>
  <c r="I629" i="1"/>
  <c r="K629" i="2"/>
  <c r="I635" i="1"/>
  <c r="K635" i="2"/>
  <c r="O126" i="3"/>
  <c r="L26" i="3"/>
  <c r="P141" i="3"/>
  <c r="M140" i="3"/>
  <c r="M14" i="2"/>
  <c r="P14" i="2" s="1"/>
  <c r="P21" i="2"/>
  <c r="M11" i="2"/>
  <c r="M19" i="2"/>
  <c r="P45" i="2"/>
  <c r="M22" i="2"/>
  <c r="P57" i="2"/>
  <c r="M55" i="2"/>
  <c r="M120" i="2"/>
  <c r="M118" i="2" s="1"/>
  <c r="N406" i="1"/>
  <c r="O406" i="2"/>
  <c r="L34" i="2"/>
  <c r="L439" i="1"/>
  <c r="O439" i="2"/>
  <c r="J466" i="1"/>
  <c r="K466" i="2"/>
  <c r="J498" i="1"/>
  <c r="K498" i="2"/>
  <c r="N31" i="2"/>
  <c r="N565" i="1"/>
  <c r="I663" i="1"/>
  <c r="K663" i="2"/>
  <c r="L45" i="3"/>
  <c r="L23" i="3"/>
  <c r="L57" i="3"/>
  <c r="M96" i="3"/>
  <c r="P102" i="3"/>
  <c r="K111" i="3"/>
  <c r="O119" i="3"/>
  <c r="N32" i="3"/>
  <c r="N30" i="3" s="1"/>
  <c r="K401" i="3"/>
  <c r="O406" i="3"/>
  <c r="O74" i="4"/>
  <c r="L26" i="4"/>
  <c r="O119" i="4"/>
  <c r="O330" i="4"/>
  <c r="O42" i="2"/>
  <c r="P141" i="2"/>
  <c r="I368" i="1"/>
  <c r="K368" i="2"/>
  <c r="I396" i="1"/>
  <c r="K396" i="2"/>
  <c r="N404" i="1"/>
  <c r="O404" i="2"/>
  <c r="L535" i="1"/>
  <c r="O535" i="2"/>
  <c r="I577" i="1"/>
  <c r="K577" i="1" s="1"/>
  <c r="K577" i="2"/>
  <c r="L582" i="1"/>
  <c r="O582" i="2"/>
  <c r="K625" i="2"/>
  <c r="K623" i="2"/>
  <c r="K621" i="2"/>
  <c r="I620" i="1"/>
  <c r="K626" i="2"/>
  <c r="K624" i="2"/>
  <c r="K622" i="2"/>
  <c r="K620" i="2"/>
  <c r="I633" i="1"/>
  <c r="K633" i="2"/>
  <c r="P23" i="3"/>
  <c r="M13" i="3"/>
  <c r="P13" i="3" s="1"/>
  <c r="P30" i="3"/>
  <c r="M28" i="3"/>
  <c r="P28" i="3" s="1"/>
  <c r="P122" i="3"/>
  <c r="M22" i="3"/>
  <c r="O439" i="3"/>
  <c r="L34" i="3"/>
  <c r="P102" i="4"/>
  <c r="M96" i="4"/>
  <c r="P144" i="4"/>
  <c r="M142" i="4"/>
  <c r="N19" i="5"/>
  <c r="P25" i="5"/>
  <c r="M15" i="5"/>
  <c r="P15" i="5" s="1"/>
  <c r="P70" i="5"/>
  <c r="M22" i="5"/>
  <c r="L275" i="5"/>
  <c r="L23" i="5"/>
  <c r="N19" i="6"/>
  <c r="P42" i="6"/>
  <c r="O258" i="6"/>
  <c r="L24" i="8"/>
  <c r="L57" i="8"/>
  <c r="N651" i="1"/>
  <c r="J657" i="1"/>
  <c r="N661" i="1"/>
  <c r="I665" i="1"/>
  <c r="O221" i="2"/>
  <c r="P251" i="2"/>
  <c r="O291" i="2"/>
  <c r="P311" i="2"/>
  <c r="P54" i="3"/>
  <c r="O67" i="3"/>
  <c r="O74" i="3"/>
  <c r="O221" i="3"/>
  <c r="P251" i="3"/>
  <c r="M9" i="4"/>
  <c r="P95" i="4"/>
  <c r="P98" i="4"/>
  <c r="P330" i="4"/>
  <c r="O384" i="4"/>
  <c r="L33" i="4"/>
  <c r="O33" i="4" s="1"/>
  <c r="O459" i="4"/>
  <c r="L34" i="4"/>
  <c r="K618" i="4"/>
  <c r="K616" i="4"/>
  <c r="K614" i="4"/>
  <c r="K612" i="4"/>
  <c r="K619" i="4"/>
  <c r="K617" i="4"/>
  <c r="K615" i="4"/>
  <c r="K613" i="4"/>
  <c r="K611" i="4"/>
  <c r="M19" i="5"/>
  <c r="P32" i="5"/>
  <c r="M30" i="5"/>
  <c r="P30" i="5" s="1"/>
  <c r="P54" i="5"/>
  <c r="M53" i="5"/>
  <c r="P95" i="5"/>
  <c r="N222" i="5"/>
  <c r="N220" i="5" s="1"/>
  <c r="O19" i="6"/>
  <c r="O54" i="6"/>
  <c r="M22" i="6"/>
  <c r="L26" i="6"/>
  <c r="O251" i="6"/>
  <c r="N32" i="6"/>
  <c r="N30" i="6" s="1"/>
  <c r="P311" i="7"/>
  <c r="O251" i="8"/>
  <c r="L24" i="9"/>
  <c r="L70" i="9"/>
  <c r="M41" i="2"/>
  <c r="K612" i="2"/>
  <c r="K614" i="2"/>
  <c r="K616" i="2"/>
  <c r="K618" i="2"/>
  <c r="N22" i="3"/>
  <c r="K612" i="3"/>
  <c r="K614" i="3"/>
  <c r="K616" i="3"/>
  <c r="K618" i="3"/>
  <c r="N55" i="4"/>
  <c r="N53" i="4" s="1"/>
  <c r="P70" i="4"/>
  <c r="M22" i="4"/>
  <c r="K109" i="4"/>
  <c r="K164" i="4"/>
  <c r="L31" i="4"/>
  <c r="O382" i="4"/>
  <c r="L32" i="4"/>
  <c r="O457" i="4"/>
  <c r="K573" i="4"/>
  <c r="K580" i="4"/>
  <c r="N22" i="5"/>
  <c r="M68" i="5"/>
  <c r="K111" i="5"/>
  <c r="M120" i="5"/>
  <c r="O148" i="5"/>
  <c r="M220" i="5"/>
  <c r="O337" i="5"/>
  <c r="N32" i="5"/>
  <c r="N30" i="5" s="1"/>
  <c r="O566" i="5"/>
  <c r="N22" i="6"/>
  <c r="N55" i="6"/>
  <c r="N53" i="6" s="1"/>
  <c r="L70" i="6"/>
  <c r="N273" i="6"/>
  <c r="M312" i="6"/>
  <c r="P30" i="7"/>
  <c r="M28" i="7"/>
  <c r="P28" i="7" s="1"/>
  <c r="N34" i="7"/>
  <c r="N14" i="7" s="1"/>
  <c r="O385" i="7"/>
  <c r="L32" i="7"/>
  <c r="O566" i="7"/>
  <c r="P49" i="8"/>
  <c r="M43" i="8"/>
  <c r="P23" i="4"/>
  <c r="M13" i="4"/>
  <c r="P13" i="4" s="1"/>
  <c r="K628" i="4"/>
  <c r="N644" i="4"/>
  <c r="N640" i="4" s="1"/>
  <c r="N638" i="4" s="1"/>
  <c r="N636" i="4" s="1"/>
  <c r="L31" i="5"/>
  <c r="O67" i="5"/>
  <c r="M96" i="5"/>
  <c r="K109" i="5"/>
  <c r="O119" i="5"/>
  <c r="M337" i="5"/>
  <c r="I367" i="5"/>
  <c r="K367" i="5" s="1"/>
  <c r="L33" i="5"/>
  <c r="O33" i="5" s="1"/>
  <c r="O384" i="5"/>
  <c r="O25" i="6"/>
  <c r="L15" i="6"/>
  <c r="O15" i="6" s="1"/>
  <c r="O21" i="7"/>
  <c r="L19" i="7"/>
  <c r="O25" i="8"/>
  <c r="L15" i="8"/>
  <c r="O15" i="8" s="1"/>
  <c r="L19" i="8"/>
  <c r="O279" i="8"/>
  <c r="O383" i="8"/>
  <c r="L32" i="8"/>
  <c r="M30" i="2"/>
  <c r="P30" i="2" s="1"/>
  <c r="L24" i="4"/>
  <c r="P54" i="4"/>
  <c r="M53" i="4"/>
  <c r="P57" i="4"/>
  <c r="N26" i="4"/>
  <c r="N16" i="4" s="1"/>
  <c r="M68" i="4"/>
  <c r="K113" i="4"/>
  <c r="M120" i="4"/>
  <c r="P120" i="4" s="1"/>
  <c r="O148" i="4"/>
  <c r="I367" i="4"/>
  <c r="K367" i="4" s="1"/>
  <c r="K397" i="4"/>
  <c r="L26" i="5"/>
  <c r="O74" i="5"/>
  <c r="P141" i="5"/>
  <c r="P330" i="5"/>
  <c r="K618" i="5"/>
  <c r="K616" i="5"/>
  <c r="K614" i="5"/>
  <c r="K612" i="5"/>
  <c r="K619" i="5"/>
  <c r="K617" i="5"/>
  <c r="K615" i="5"/>
  <c r="K613" i="5"/>
  <c r="K611" i="5"/>
  <c r="M28" i="6"/>
  <c r="P28" i="6" s="1"/>
  <c r="P29" i="6"/>
  <c r="O318" i="6"/>
  <c r="L640" i="7"/>
  <c r="O648" i="7"/>
  <c r="P314" i="8"/>
  <c r="M312" i="8"/>
  <c r="K611" i="2"/>
  <c r="K613" i="2"/>
  <c r="K615" i="2"/>
  <c r="K617" i="2"/>
  <c r="K611" i="3"/>
  <c r="K613" i="3"/>
  <c r="K615" i="3"/>
  <c r="K617" i="3"/>
  <c r="N19" i="4"/>
  <c r="P24" i="4"/>
  <c r="M14" i="4"/>
  <c r="P14" i="4" s="1"/>
  <c r="P31" i="4"/>
  <c r="M29" i="4"/>
  <c r="O102" i="4"/>
  <c r="N33" i="4"/>
  <c r="N13" i="4" s="1"/>
  <c r="K533" i="4"/>
  <c r="K634" i="4"/>
  <c r="O25" i="5"/>
  <c r="L15" i="5"/>
  <c r="O15" i="5" s="1"/>
  <c r="N34" i="5"/>
  <c r="N14" i="5" s="1"/>
  <c r="N55" i="5"/>
  <c r="O102" i="5"/>
  <c r="P224" i="5"/>
  <c r="K435" i="5"/>
  <c r="L34" i="5"/>
  <c r="O459" i="5"/>
  <c r="P272" i="6"/>
  <c r="M271" i="6"/>
  <c r="P275" i="6"/>
  <c r="O311" i="6"/>
  <c r="L34" i="6"/>
  <c r="O385" i="6"/>
  <c r="O456" i="6"/>
  <c r="L31" i="6"/>
  <c r="O665" i="6"/>
  <c r="N644" i="6"/>
  <c r="N640" i="6" s="1"/>
  <c r="O228" i="7"/>
  <c r="P42" i="8"/>
  <c r="O438" i="8"/>
  <c r="L33" i="8"/>
  <c r="O33" i="8" s="1"/>
  <c r="O552" i="8"/>
  <c r="L31" i="8"/>
  <c r="O141" i="7"/>
  <c r="O330" i="7"/>
  <c r="O337" i="7"/>
  <c r="M337" i="7"/>
  <c r="K619" i="7"/>
  <c r="K617" i="7"/>
  <c r="K615" i="7"/>
  <c r="K613" i="7"/>
  <c r="K611" i="7"/>
  <c r="P21" i="8"/>
  <c r="M11" i="8"/>
  <c r="M19" i="8"/>
  <c r="O352" i="9"/>
  <c r="L32" i="9"/>
  <c r="P19" i="10"/>
  <c r="K621" i="4"/>
  <c r="K623" i="4"/>
  <c r="K625" i="4"/>
  <c r="M11" i="5"/>
  <c r="M11" i="6"/>
  <c r="M53" i="6"/>
  <c r="P57" i="6"/>
  <c r="M74" i="6"/>
  <c r="M13" i="7"/>
  <c r="P13" i="7" s="1"/>
  <c r="L24" i="7"/>
  <c r="P221" i="7"/>
  <c r="N33" i="7"/>
  <c r="N13" i="7" s="1"/>
  <c r="O383" i="7"/>
  <c r="K618" i="7"/>
  <c r="N19" i="8"/>
  <c r="P272" i="8"/>
  <c r="O406" i="8"/>
  <c r="O19" i="9"/>
  <c r="O54" i="9"/>
  <c r="P57" i="9"/>
  <c r="N55" i="9"/>
  <c r="P55" i="9" s="1"/>
  <c r="N22" i="9"/>
  <c r="M49" i="4"/>
  <c r="M30" i="6"/>
  <c r="P30" i="6" s="1"/>
  <c r="O353" i="6"/>
  <c r="O648" i="6"/>
  <c r="M19" i="7"/>
  <c r="O49" i="7"/>
  <c r="M49" i="7"/>
  <c r="M74" i="7"/>
  <c r="P291" i="7"/>
  <c r="K345" i="7"/>
  <c r="L31" i="7"/>
  <c r="L11" i="7" s="1"/>
  <c r="O351" i="7"/>
  <c r="K450" i="7"/>
  <c r="K616" i="7"/>
  <c r="N22" i="8"/>
  <c r="M22" i="8"/>
  <c r="P254" i="8"/>
  <c r="O311" i="8"/>
  <c r="K370" i="8"/>
  <c r="K396" i="8"/>
  <c r="M15" i="6"/>
  <c r="P15" i="6" s="1"/>
  <c r="O74" i="6"/>
  <c r="K611" i="6"/>
  <c r="K613" i="6"/>
  <c r="K615" i="6"/>
  <c r="K617" i="6"/>
  <c r="K621" i="6"/>
  <c r="K623" i="6"/>
  <c r="M11" i="7"/>
  <c r="L23" i="7"/>
  <c r="L33" i="7"/>
  <c r="O33" i="7" s="1"/>
  <c r="L45" i="7"/>
  <c r="P70" i="7"/>
  <c r="M222" i="7"/>
  <c r="M220" i="7" s="1"/>
  <c r="K377" i="7"/>
  <c r="O401" i="7"/>
  <c r="K481" i="7"/>
  <c r="K499" i="7"/>
  <c r="K614" i="7"/>
  <c r="L26" i="8"/>
  <c r="K235" i="8"/>
  <c r="M273" i="8"/>
  <c r="M271" i="8" s="1"/>
  <c r="N32" i="8"/>
  <c r="N30" i="8" s="1"/>
  <c r="K368" i="8"/>
  <c r="K619" i="8"/>
  <c r="K617" i="8"/>
  <c r="K615" i="8"/>
  <c r="K613" i="8"/>
  <c r="K611" i="8"/>
  <c r="K618" i="8"/>
  <c r="K616" i="8"/>
  <c r="K614" i="8"/>
  <c r="K612" i="8"/>
  <c r="L23" i="9"/>
  <c r="L254" i="9"/>
  <c r="K620" i="4"/>
  <c r="K622" i="4"/>
  <c r="K624" i="4"/>
  <c r="L26" i="7"/>
  <c r="P45" i="7"/>
  <c r="P67" i="7"/>
  <c r="K81" i="7"/>
  <c r="K87" i="7"/>
  <c r="O95" i="7"/>
  <c r="O102" i="7"/>
  <c r="M102" i="7"/>
  <c r="M96" i="7" s="1"/>
  <c r="N222" i="7"/>
  <c r="N220" i="7" s="1"/>
  <c r="K343" i="7"/>
  <c r="O349" i="7"/>
  <c r="O568" i="7"/>
  <c r="K612" i="7"/>
  <c r="O49" i="8"/>
  <c r="L23" i="8"/>
  <c r="K149" i="8"/>
  <c r="K204" i="8"/>
  <c r="M250" i="8"/>
  <c r="L34" i="8"/>
  <c r="O385" i="8"/>
  <c r="O435" i="8"/>
  <c r="P33" i="9"/>
  <c r="M13" i="9"/>
  <c r="P13" i="9" s="1"/>
  <c r="M118" i="9"/>
  <c r="P119" i="9"/>
  <c r="O535" i="8"/>
  <c r="O582" i="8"/>
  <c r="N644" i="8"/>
  <c r="N640" i="8" s="1"/>
  <c r="N638" i="8" s="1"/>
  <c r="N636" i="8" s="1"/>
  <c r="O25" i="9"/>
  <c r="L15" i="9"/>
  <c r="O15" i="9" s="1"/>
  <c r="M140" i="7"/>
  <c r="K621" i="7"/>
  <c r="K623" i="7"/>
  <c r="O533" i="8"/>
  <c r="O580" i="8"/>
  <c r="O601" i="8"/>
  <c r="P122" i="9"/>
  <c r="P337" i="9"/>
  <c r="M331" i="9"/>
  <c r="O439" i="8"/>
  <c r="O599" i="8"/>
  <c r="N26" i="9"/>
  <c r="N16" i="9" s="1"/>
  <c r="O337" i="9"/>
  <c r="N331" i="9"/>
  <c r="P29" i="10"/>
  <c r="M28" i="10"/>
  <c r="P28" i="10" s="1"/>
  <c r="O437" i="8"/>
  <c r="N19" i="9"/>
  <c r="M16" i="9"/>
  <c r="P42" i="9"/>
  <c r="O95" i="9"/>
  <c r="M22" i="9"/>
  <c r="P98" i="9"/>
  <c r="P9" i="10"/>
  <c r="M30" i="9"/>
  <c r="P30" i="9" s="1"/>
  <c r="K612" i="9"/>
  <c r="K614" i="9"/>
  <c r="K616" i="9"/>
  <c r="K620" i="9"/>
  <c r="K622" i="9"/>
  <c r="K624" i="9"/>
  <c r="P11" i="10"/>
  <c r="M14" i="10"/>
  <c r="P14" i="10" s="1"/>
  <c r="N22" i="10"/>
  <c r="L26" i="10"/>
  <c r="P31" i="10"/>
  <c r="M43" i="10"/>
  <c r="P67" i="10"/>
  <c r="P74" i="10"/>
  <c r="O95" i="10"/>
  <c r="P98" i="10"/>
  <c r="P119" i="10"/>
  <c r="M271" i="10"/>
  <c r="M292" i="10"/>
  <c r="K435" i="10"/>
  <c r="L24" i="11"/>
  <c r="O439" i="13"/>
  <c r="L34" i="13"/>
  <c r="O49" i="18"/>
  <c r="L26" i="18"/>
  <c r="M15" i="9"/>
  <c r="P15" i="9" s="1"/>
  <c r="P19" i="9"/>
  <c r="M29" i="9"/>
  <c r="L34" i="9"/>
  <c r="P54" i="9"/>
  <c r="O67" i="9"/>
  <c r="P95" i="9"/>
  <c r="O272" i="9"/>
  <c r="M13" i="10"/>
  <c r="P13" i="10" s="1"/>
  <c r="P95" i="10"/>
  <c r="O272" i="10"/>
  <c r="P311" i="10"/>
  <c r="L32" i="11"/>
  <c r="P42" i="11"/>
  <c r="L26" i="11"/>
  <c r="O148" i="11"/>
  <c r="P224" i="11"/>
  <c r="N33" i="11"/>
  <c r="N13" i="11" s="1"/>
  <c r="N32" i="11"/>
  <c r="N30" i="11" s="1"/>
  <c r="O566" i="11"/>
  <c r="K620" i="8"/>
  <c r="K622" i="8"/>
  <c r="K624" i="8"/>
  <c r="M14" i="9"/>
  <c r="P14" i="9" s="1"/>
  <c r="L33" i="9"/>
  <c r="O33" i="9" s="1"/>
  <c r="L31" i="10"/>
  <c r="L11" i="10" s="1"/>
  <c r="K397" i="10"/>
  <c r="N19" i="11"/>
  <c r="P49" i="11"/>
  <c r="O49" i="11"/>
  <c r="N26" i="11"/>
  <c r="N16" i="11" s="1"/>
  <c r="L57" i="11"/>
  <c r="O141" i="11"/>
  <c r="P221" i="11"/>
  <c r="M220" i="11"/>
  <c r="N31" i="11"/>
  <c r="N29" i="11" s="1"/>
  <c r="L33" i="11"/>
  <c r="O33" i="11" s="1"/>
  <c r="O438" i="11"/>
  <c r="N34" i="12"/>
  <c r="N14" i="12" s="1"/>
  <c r="O385" i="12"/>
  <c r="O19" i="11"/>
  <c r="L222" i="11"/>
  <c r="O224" i="11"/>
  <c r="O436" i="11"/>
  <c r="L31" i="11"/>
  <c r="O457" i="9"/>
  <c r="M337" i="10"/>
  <c r="P337" i="10" s="1"/>
  <c r="I367" i="10"/>
  <c r="K367" i="10" s="1"/>
  <c r="N644" i="10"/>
  <c r="N640" i="10" s="1"/>
  <c r="N638" i="10" s="1"/>
  <c r="N636" i="10" s="1"/>
  <c r="O337" i="11"/>
  <c r="M337" i="11"/>
  <c r="M331" i="11" s="1"/>
  <c r="K625" i="11"/>
  <c r="K623" i="11"/>
  <c r="K621" i="11"/>
  <c r="K626" i="11"/>
  <c r="K624" i="11"/>
  <c r="K622" i="11"/>
  <c r="K620" i="11"/>
  <c r="K618" i="10"/>
  <c r="K616" i="10"/>
  <c r="K614" i="10"/>
  <c r="K612" i="10"/>
  <c r="K619" i="10"/>
  <c r="K617" i="10"/>
  <c r="K615" i="10"/>
  <c r="K613" i="10"/>
  <c r="K611" i="10"/>
  <c r="M13" i="11"/>
  <c r="P13" i="11" s="1"/>
  <c r="O25" i="11"/>
  <c r="L15" i="11"/>
  <c r="O15" i="11" s="1"/>
  <c r="M142" i="11"/>
  <c r="P291" i="11"/>
  <c r="O330" i="11"/>
  <c r="I367" i="11"/>
  <c r="K367" i="11" s="1"/>
  <c r="L23" i="12"/>
  <c r="L122" i="12"/>
  <c r="P311" i="12"/>
  <c r="L31" i="12"/>
  <c r="O351" i="12"/>
  <c r="N32" i="12"/>
  <c r="N30" i="12" s="1"/>
  <c r="O383" i="12"/>
  <c r="L640" i="10"/>
  <c r="L23" i="11"/>
  <c r="M55" i="11"/>
  <c r="L640" i="11"/>
  <c r="O665" i="11"/>
  <c r="O221" i="12"/>
  <c r="N26" i="12"/>
  <c r="N16" i="12" s="1"/>
  <c r="O568" i="12"/>
  <c r="L34" i="12"/>
  <c r="P19" i="13"/>
  <c r="M30" i="11"/>
  <c r="P30" i="11" s="1"/>
  <c r="O61" i="11"/>
  <c r="O459" i="11"/>
  <c r="O74" i="12"/>
  <c r="L26" i="12"/>
  <c r="M74" i="12"/>
  <c r="P74" i="12" s="1"/>
  <c r="P254" i="13"/>
  <c r="M22" i="13"/>
  <c r="M252" i="13"/>
  <c r="L32" i="14"/>
  <c r="O437" i="14"/>
  <c r="L640" i="14"/>
  <c r="O665" i="14"/>
  <c r="M9" i="11"/>
  <c r="M15" i="11"/>
  <c r="P15" i="11" s="1"/>
  <c r="M22" i="11"/>
  <c r="M29" i="11"/>
  <c r="K649" i="11"/>
  <c r="P54" i="12"/>
  <c r="M53" i="12"/>
  <c r="P251" i="12"/>
  <c r="M250" i="12"/>
  <c r="N22" i="12"/>
  <c r="O291" i="12"/>
  <c r="N33" i="12"/>
  <c r="N13" i="12" s="1"/>
  <c r="L32" i="12"/>
  <c r="O566" i="12"/>
  <c r="M14" i="11"/>
  <c r="P14" i="11" s="1"/>
  <c r="P23" i="12"/>
  <c r="M13" i="12"/>
  <c r="P13" i="12" s="1"/>
  <c r="L24" i="12"/>
  <c r="O67" i="12"/>
  <c r="P70" i="12"/>
  <c r="M22" i="12"/>
  <c r="O353" i="12"/>
  <c r="L33" i="12"/>
  <c r="O33" i="12" s="1"/>
  <c r="K612" i="11"/>
  <c r="K614" i="11"/>
  <c r="K616" i="11"/>
  <c r="K618" i="11"/>
  <c r="M28" i="12"/>
  <c r="P28" i="12" s="1"/>
  <c r="M49" i="12"/>
  <c r="M43" i="12" s="1"/>
  <c r="M102" i="12"/>
  <c r="M220" i="12"/>
  <c r="M337" i="12"/>
  <c r="O601" i="12"/>
  <c r="L640" i="12"/>
  <c r="O665" i="12"/>
  <c r="N644" i="12"/>
  <c r="N640" i="12" s="1"/>
  <c r="N638" i="12" s="1"/>
  <c r="N636" i="12" s="1"/>
  <c r="M15" i="13"/>
  <c r="P15" i="13" s="1"/>
  <c r="N32" i="13"/>
  <c r="N30" i="13" s="1"/>
  <c r="K149" i="13"/>
  <c r="P272" i="13"/>
  <c r="O311" i="13"/>
  <c r="K370" i="13"/>
  <c r="K396" i="13"/>
  <c r="O435" i="13"/>
  <c r="P275" i="14"/>
  <c r="M22" i="14"/>
  <c r="M273" i="14"/>
  <c r="L19" i="12"/>
  <c r="P24" i="13"/>
  <c r="M14" i="13"/>
  <c r="P14" i="13" s="1"/>
  <c r="O49" i="13"/>
  <c r="L26" i="13"/>
  <c r="P67" i="13"/>
  <c r="M66" i="13"/>
  <c r="P66" i="13" s="1"/>
  <c r="O251" i="13"/>
  <c r="K597" i="12"/>
  <c r="O599" i="12"/>
  <c r="M28" i="13"/>
  <c r="P28" i="13" s="1"/>
  <c r="O272" i="13"/>
  <c r="O354" i="13"/>
  <c r="L33" i="13"/>
  <c r="O33" i="13" s="1"/>
  <c r="O458" i="13"/>
  <c r="K611" i="11"/>
  <c r="K613" i="11"/>
  <c r="K615" i="11"/>
  <c r="K617" i="11"/>
  <c r="N22" i="13"/>
  <c r="K189" i="13"/>
  <c r="P221" i="13"/>
  <c r="P224" i="13"/>
  <c r="M273" i="13"/>
  <c r="L32" i="13"/>
  <c r="O383" i="13"/>
  <c r="P23" i="14"/>
  <c r="M13" i="14"/>
  <c r="P13" i="14" s="1"/>
  <c r="O437" i="15"/>
  <c r="N32" i="15"/>
  <c r="O458" i="15"/>
  <c r="L33" i="15"/>
  <c r="O33" i="15" s="1"/>
  <c r="M118" i="16"/>
  <c r="P119" i="16"/>
  <c r="K564" i="13"/>
  <c r="L45" i="14"/>
  <c r="K349" i="14"/>
  <c r="K449" i="14"/>
  <c r="K625" i="14"/>
  <c r="K623" i="14"/>
  <c r="K621" i="14"/>
  <c r="K626" i="14"/>
  <c r="K624" i="14"/>
  <c r="K622" i="14"/>
  <c r="K620" i="14"/>
  <c r="P29" i="14"/>
  <c r="M28" i="14"/>
  <c r="P28" i="14" s="1"/>
  <c r="L23" i="14"/>
  <c r="L57" i="14"/>
  <c r="L23" i="15"/>
  <c r="L57" i="15"/>
  <c r="K466" i="13"/>
  <c r="K481" i="13"/>
  <c r="K625" i="13"/>
  <c r="K623" i="13"/>
  <c r="K621" i="13"/>
  <c r="K626" i="13"/>
  <c r="K624" i="13"/>
  <c r="K622" i="13"/>
  <c r="K620" i="13"/>
  <c r="O272" i="14"/>
  <c r="O279" i="14"/>
  <c r="L26" i="14"/>
  <c r="M331" i="14"/>
  <c r="P337" i="14"/>
  <c r="K340" i="14"/>
  <c r="O354" i="14"/>
  <c r="O404" i="14"/>
  <c r="O439" i="14"/>
  <c r="L34" i="14"/>
  <c r="K474" i="14"/>
  <c r="K498" i="14"/>
  <c r="K547" i="14"/>
  <c r="M28" i="15"/>
  <c r="P28" i="15" s="1"/>
  <c r="M41" i="15"/>
  <c r="O352" i="14"/>
  <c r="K402" i="14"/>
  <c r="K464" i="14"/>
  <c r="K564" i="14"/>
  <c r="P23" i="15"/>
  <c r="M13" i="15"/>
  <c r="P13" i="15" s="1"/>
  <c r="M15" i="15"/>
  <c r="P19" i="15"/>
  <c r="P54" i="15"/>
  <c r="O67" i="15"/>
  <c r="P95" i="15"/>
  <c r="O251" i="15"/>
  <c r="P272" i="15"/>
  <c r="M271" i="15"/>
  <c r="O665" i="15"/>
  <c r="N644" i="15"/>
  <c r="N640" i="15" s="1"/>
  <c r="P29" i="16"/>
  <c r="M28" i="16"/>
  <c r="P28" i="16" s="1"/>
  <c r="P45" i="16"/>
  <c r="K612" i="14"/>
  <c r="K614" i="14"/>
  <c r="K616" i="14"/>
  <c r="K618" i="14"/>
  <c r="M14" i="15"/>
  <c r="P14" i="15" s="1"/>
  <c r="L26" i="15"/>
  <c r="O148" i="15"/>
  <c r="M148" i="15"/>
  <c r="M142" i="15" s="1"/>
  <c r="K200" i="15"/>
  <c r="K270" i="15"/>
  <c r="P275" i="15"/>
  <c r="M312" i="15"/>
  <c r="P312" i="15" s="1"/>
  <c r="O21" i="16"/>
  <c r="L19" i="16"/>
  <c r="P67" i="16"/>
  <c r="O141" i="15"/>
  <c r="P98" i="16"/>
  <c r="M96" i="16"/>
  <c r="P96" i="16" s="1"/>
  <c r="M19" i="14"/>
  <c r="N55" i="14"/>
  <c r="O311" i="15"/>
  <c r="N120" i="16"/>
  <c r="N26" i="16"/>
  <c r="N16" i="16" s="1"/>
  <c r="P224" i="16"/>
  <c r="M222" i="16"/>
  <c r="K611" i="13"/>
  <c r="K613" i="13"/>
  <c r="K615" i="13"/>
  <c r="K617" i="13"/>
  <c r="M11" i="14"/>
  <c r="K617" i="14"/>
  <c r="M22" i="16"/>
  <c r="O49" i="16"/>
  <c r="M49" i="16"/>
  <c r="M43" i="16" s="1"/>
  <c r="L26" i="16"/>
  <c r="N22" i="16"/>
  <c r="O54" i="16"/>
  <c r="M13" i="16"/>
  <c r="P13" i="16" s="1"/>
  <c r="K173" i="16"/>
  <c r="K372" i="16"/>
  <c r="O437" i="16"/>
  <c r="O582" i="16"/>
  <c r="K629" i="16"/>
  <c r="P122" i="17"/>
  <c r="M120" i="17"/>
  <c r="O665" i="17"/>
  <c r="N644" i="17"/>
  <c r="N640" i="17" s="1"/>
  <c r="N638" i="17" s="1"/>
  <c r="N636" i="17" s="1"/>
  <c r="L24" i="17"/>
  <c r="L98" i="17"/>
  <c r="K611" i="15"/>
  <c r="K613" i="15"/>
  <c r="K615" i="15"/>
  <c r="K617" i="15"/>
  <c r="K621" i="15"/>
  <c r="K623" i="15"/>
  <c r="M11" i="16"/>
  <c r="L23" i="16"/>
  <c r="N55" i="16"/>
  <c r="K368" i="16"/>
  <c r="K398" i="16"/>
  <c r="O535" i="16"/>
  <c r="N68" i="16"/>
  <c r="K200" i="16"/>
  <c r="O228" i="16"/>
  <c r="O533" i="16"/>
  <c r="O19" i="17"/>
  <c r="O141" i="16"/>
  <c r="P221" i="16"/>
  <c r="P291" i="16"/>
  <c r="O330" i="16"/>
  <c r="K612" i="16"/>
  <c r="K614" i="16"/>
  <c r="K616" i="16"/>
  <c r="K620" i="16"/>
  <c r="K622" i="16"/>
  <c r="K624" i="16"/>
  <c r="P31" i="17"/>
  <c r="M29" i="17"/>
  <c r="M68" i="17"/>
  <c r="P68" i="17" s="1"/>
  <c r="O353" i="17"/>
  <c r="L33" i="17"/>
  <c r="O33" i="17" s="1"/>
  <c r="N120" i="18"/>
  <c r="N118" i="18" s="1"/>
  <c r="N22" i="18"/>
  <c r="N644" i="16"/>
  <c r="N640" i="16" s="1"/>
  <c r="N638" i="16" s="1"/>
  <c r="N636" i="16" s="1"/>
  <c r="P95" i="17"/>
  <c r="M55" i="17"/>
  <c r="P55" i="17" s="1"/>
  <c r="P57" i="17"/>
  <c r="M22" i="17"/>
  <c r="P141" i="17"/>
  <c r="M140" i="17"/>
  <c r="P29" i="18"/>
  <c r="M28" i="18"/>
  <c r="P28" i="18" s="1"/>
  <c r="K631" i="16"/>
  <c r="P9" i="17"/>
  <c r="P24" i="17"/>
  <c r="M14" i="17"/>
  <c r="P14" i="17" s="1"/>
  <c r="N22" i="17"/>
  <c r="K109" i="17"/>
  <c r="O119" i="17"/>
  <c r="P144" i="17"/>
  <c r="K176" i="17"/>
  <c r="O221" i="17"/>
  <c r="P251" i="17"/>
  <c r="O291" i="17"/>
  <c r="P311" i="17"/>
  <c r="L640" i="17"/>
  <c r="O648" i="17"/>
  <c r="O21" i="18"/>
  <c r="L19" i="18"/>
  <c r="N26" i="18"/>
  <c r="N16" i="18" s="1"/>
  <c r="O436" i="18"/>
  <c r="L31" i="18"/>
  <c r="L11" i="18" s="1"/>
  <c r="O583" i="18"/>
  <c r="L33" i="18"/>
  <c r="L26" i="17"/>
  <c r="K380" i="17"/>
  <c r="O385" i="17"/>
  <c r="P45" i="18"/>
  <c r="M43" i="18"/>
  <c r="K417" i="17"/>
  <c r="K420" i="17"/>
  <c r="K423" i="17"/>
  <c r="K426" i="17"/>
  <c r="K429" i="17"/>
  <c r="K432" i="17"/>
  <c r="K455" i="17"/>
  <c r="O457" i="17"/>
  <c r="K418" i="17"/>
  <c r="K421" i="17"/>
  <c r="K424" i="17"/>
  <c r="K427" i="17"/>
  <c r="K430" i="17"/>
  <c r="O455" i="17"/>
  <c r="P294" i="18"/>
  <c r="N292" i="18"/>
  <c r="O141" i="18"/>
  <c r="P221" i="18"/>
  <c r="M220" i="18"/>
  <c r="O337" i="18"/>
  <c r="M337" i="18"/>
  <c r="M55" i="18"/>
  <c r="O95" i="18"/>
  <c r="O330" i="18"/>
  <c r="I367" i="18"/>
  <c r="K367" i="18" s="1"/>
  <c r="M19" i="18"/>
  <c r="M68" i="18"/>
  <c r="O102" i="18"/>
  <c r="M102" i="18"/>
  <c r="K173" i="18"/>
  <c r="K619" i="18"/>
  <c r="K617" i="18"/>
  <c r="K615" i="18"/>
  <c r="K613" i="18"/>
  <c r="K611" i="18"/>
  <c r="K618" i="18"/>
  <c r="K616" i="18"/>
  <c r="K614" i="18"/>
  <c r="K612" i="18"/>
  <c r="M11" i="18"/>
  <c r="P119" i="18"/>
  <c r="P291" i="18"/>
  <c r="M290" i="18"/>
  <c r="K83" i="18"/>
  <c r="N222" i="18"/>
  <c r="P224" i="18"/>
  <c r="K620" i="18"/>
  <c r="K622" i="18"/>
  <c r="K624" i="18"/>
  <c r="L68" i="5" l="1"/>
  <c r="O68" i="5" s="1"/>
  <c r="O98" i="11"/>
  <c r="P140" i="3"/>
  <c r="O294" i="6"/>
  <c r="L252" i="2"/>
  <c r="L250" i="2" s="1"/>
  <c r="K497" i="1"/>
  <c r="L68" i="16"/>
  <c r="L331" i="11"/>
  <c r="L329" i="11" s="1"/>
  <c r="O329" i="11" s="1"/>
  <c r="O333" i="16"/>
  <c r="L331" i="15"/>
  <c r="O57" i="7"/>
  <c r="O57" i="12"/>
  <c r="P120" i="12"/>
  <c r="M271" i="9"/>
  <c r="P271" i="9" s="1"/>
  <c r="L273" i="9"/>
  <c r="O273" i="9" s="1"/>
  <c r="P43" i="3"/>
  <c r="O665" i="1"/>
  <c r="N29" i="16"/>
  <c r="P220" i="6"/>
  <c r="O252" i="5"/>
  <c r="O122" i="3"/>
  <c r="K64" i="1"/>
  <c r="O599" i="1"/>
  <c r="K219" i="1"/>
  <c r="K83" i="1"/>
  <c r="K597" i="1"/>
  <c r="O650" i="1"/>
  <c r="K85" i="1"/>
  <c r="O347" i="1"/>
  <c r="O144" i="11"/>
  <c r="K132" i="1"/>
  <c r="O459" i="1"/>
  <c r="O224" i="3"/>
  <c r="N140" i="9"/>
  <c r="P140" i="9" s="1"/>
  <c r="K455" i="1"/>
  <c r="L96" i="15"/>
  <c r="O96" i="15" s="1"/>
  <c r="P273" i="13"/>
  <c r="L292" i="8"/>
  <c r="M310" i="5"/>
  <c r="P310" i="5" s="1"/>
  <c r="K65" i="1"/>
  <c r="O102" i="1"/>
  <c r="K164" i="1"/>
  <c r="O551" i="1"/>
  <c r="K375" i="1"/>
  <c r="K429" i="1"/>
  <c r="L55" i="16"/>
  <c r="L53" i="16" s="1"/>
  <c r="K432" i="1"/>
  <c r="K340" i="1"/>
  <c r="K420" i="1"/>
  <c r="K634" i="1"/>
  <c r="O649" i="1"/>
  <c r="K419" i="1"/>
  <c r="N220" i="11"/>
  <c r="P220" i="11" s="1"/>
  <c r="L142" i="6"/>
  <c r="O142" i="6" s="1"/>
  <c r="L312" i="6"/>
  <c r="O312" i="6" s="1"/>
  <c r="L252" i="13"/>
  <c r="O252" i="13" s="1"/>
  <c r="K270" i="1"/>
  <c r="L142" i="3"/>
  <c r="L140" i="3" s="1"/>
  <c r="O537" i="1"/>
  <c r="O142" i="15"/>
  <c r="M250" i="9"/>
  <c r="P250" i="9" s="1"/>
  <c r="P224" i="1"/>
  <c r="P222" i="17"/>
  <c r="O49" i="1"/>
  <c r="P273" i="10"/>
  <c r="L222" i="6"/>
  <c r="L220" i="6" s="1"/>
  <c r="O220" i="6" s="1"/>
  <c r="L292" i="3"/>
  <c r="L290" i="3" s="1"/>
  <c r="O290" i="3" s="1"/>
  <c r="K80" i="1"/>
  <c r="P120" i="17"/>
  <c r="P271" i="10"/>
  <c r="P142" i="15"/>
  <c r="N220" i="13"/>
  <c r="N37" i="13" s="1"/>
  <c r="K631" i="1"/>
  <c r="N329" i="17"/>
  <c r="P329" i="17" s="1"/>
  <c r="K84" i="1"/>
  <c r="P43" i="2"/>
  <c r="K213" i="1"/>
  <c r="O294" i="18"/>
  <c r="L96" i="9"/>
  <c r="O96" i="9" s="1"/>
  <c r="O122" i="13"/>
  <c r="P66" i="11"/>
  <c r="L312" i="16"/>
  <c r="O312" i="16" s="1"/>
  <c r="M290" i="11"/>
  <c r="P290" i="11" s="1"/>
  <c r="O68" i="12"/>
  <c r="O254" i="14"/>
  <c r="P96" i="5"/>
  <c r="L96" i="14"/>
  <c r="L94" i="14" s="1"/>
  <c r="O94" i="14" s="1"/>
  <c r="L43" i="12"/>
  <c r="O43" i="12" s="1"/>
  <c r="K113" i="1"/>
  <c r="K306" i="1"/>
  <c r="N11" i="8"/>
  <c r="N9" i="8" s="1"/>
  <c r="L331" i="18"/>
  <c r="O331" i="18" s="1"/>
  <c r="P142" i="11"/>
  <c r="L142" i="10"/>
  <c r="O142" i="10" s="1"/>
  <c r="P271" i="8"/>
  <c r="N29" i="7"/>
  <c r="N28" i="7" s="1"/>
  <c r="O254" i="10"/>
  <c r="K482" i="1"/>
  <c r="P68" i="11"/>
  <c r="M66" i="2"/>
  <c r="P66" i="2" s="1"/>
  <c r="O648" i="1"/>
  <c r="K435" i="1"/>
  <c r="N28" i="8"/>
  <c r="N53" i="9"/>
  <c r="L273" i="4"/>
  <c r="O273" i="4" s="1"/>
  <c r="O582" i="1"/>
  <c r="K451" i="1"/>
  <c r="O222" i="6"/>
  <c r="K186" i="1"/>
  <c r="O401" i="1"/>
  <c r="O555" i="1"/>
  <c r="N29" i="18"/>
  <c r="N28" i="18" s="1"/>
  <c r="O294" i="7"/>
  <c r="L142" i="9"/>
  <c r="O142" i="9" s="1"/>
  <c r="L273" i="6"/>
  <c r="L271" i="6" s="1"/>
  <c r="N55" i="1"/>
  <c r="N53" i="1" s="1"/>
  <c r="P250" i="17"/>
  <c r="K117" i="1"/>
  <c r="K417" i="1"/>
  <c r="O57" i="6"/>
  <c r="O34" i="4"/>
  <c r="K633" i="1"/>
  <c r="K398" i="1"/>
  <c r="K199" i="1"/>
  <c r="K112" i="1"/>
  <c r="K381" i="1"/>
  <c r="O142" i="2"/>
  <c r="O98" i="5"/>
  <c r="K87" i="1"/>
  <c r="O254" i="6"/>
  <c r="P333" i="1"/>
  <c r="P222" i="9"/>
  <c r="O142" i="5"/>
  <c r="O566" i="1"/>
  <c r="K619" i="1"/>
  <c r="P254" i="1"/>
  <c r="K380" i="1"/>
  <c r="M310" i="16"/>
  <c r="P310" i="16" s="1"/>
  <c r="O275" i="12"/>
  <c r="K109" i="1"/>
  <c r="O144" i="18"/>
  <c r="L68" i="14"/>
  <c r="O68" i="14" s="1"/>
  <c r="O380" i="1"/>
  <c r="O70" i="17"/>
  <c r="O254" i="12"/>
  <c r="M41" i="3"/>
  <c r="P41" i="3" s="1"/>
  <c r="L222" i="15"/>
  <c r="O222" i="15" s="1"/>
  <c r="P26" i="13"/>
  <c r="L96" i="4"/>
  <c r="O96" i="4" s="1"/>
  <c r="P43" i="8"/>
  <c r="P53" i="3"/>
  <c r="P312" i="2"/>
  <c r="P22" i="18"/>
  <c r="O640" i="13"/>
  <c r="P271" i="3"/>
  <c r="P57" i="1"/>
  <c r="L222" i="13"/>
  <c r="O222" i="13" s="1"/>
  <c r="L13" i="10"/>
  <c r="O13" i="10" s="1"/>
  <c r="L120" i="10"/>
  <c r="O120" i="10" s="1"/>
  <c r="L43" i="11"/>
  <c r="L41" i="11" s="1"/>
  <c r="N53" i="7"/>
  <c r="P53" i="7" s="1"/>
  <c r="L292" i="16"/>
  <c r="O292" i="16" s="1"/>
  <c r="O254" i="15"/>
  <c r="O142" i="7"/>
  <c r="N140" i="7"/>
  <c r="P140" i="7" s="1"/>
  <c r="O144" i="5"/>
  <c r="K533" i="1"/>
  <c r="L96" i="12"/>
  <c r="O96" i="12" s="1"/>
  <c r="O45" i="8"/>
  <c r="L96" i="13"/>
  <c r="O96" i="13" s="1"/>
  <c r="K595" i="1"/>
  <c r="O45" i="13"/>
  <c r="L331" i="9"/>
  <c r="O331" i="9" s="1"/>
  <c r="O43" i="8"/>
  <c r="L68" i="15"/>
  <c r="O68" i="15" s="1"/>
  <c r="P142" i="8"/>
  <c r="P222" i="3"/>
  <c r="O349" i="1"/>
  <c r="O294" i="2"/>
  <c r="L292" i="13"/>
  <c r="O292" i="13" s="1"/>
  <c r="O34" i="12"/>
  <c r="P55" i="11"/>
  <c r="L68" i="4"/>
  <c r="O68" i="4" s="1"/>
  <c r="K613" i="1"/>
  <c r="L252" i="8"/>
  <c r="O252" i="8" s="1"/>
  <c r="O222" i="3"/>
  <c r="K611" i="1"/>
  <c r="O292" i="10"/>
  <c r="K615" i="1"/>
  <c r="P331" i="2"/>
  <c r="K215" i="1"/>
  <c r="K108" i="1"/>
  <c r="K617" i="1"/>
  <c r="K86" i="1"/>
  <c r="O314" i="18"/>
  <c r="O57" i="9"/>
  <c r="K618" i="1"/>
  <c r="K547" i="1"/>
  <c r="L273" i="18"/>
  <c r="O273" i="18" s="1"/>
  <c r="O331" i="4"/>
  <c r="K423" i="1"/>
  <c r="K612" i="1"/>
  <c r="O314" i="17"/>
  <c r="L273" i="15"/>
  <c r="O273" i="15" s="1"/>
  <c r="L43" i="5"/>
  <c r="L41" i="5" s="1"/>
  <c r="K635" i="1"/>
  <c r="O43" i="17"/>
  <c r="O144" i="2"/>
  <c r="K309" i="1"/>
  <c r="O275" i="14"/>
  <c r="P118" i="13"/>
  <c r="O140" i="2"/>
  <c r="K614" i="1"/>
  <c r="K425" i="1"/>
  <c r="K499" i="1"/>
  <c r="O553" i="1"/>
  <c r="O337" i="1"/>
  <c r="K110" i="1"/>
  <c r="K229" i="1"/>
  <c r="O34" i="9"/>
  <c r="P68" i="4"/>
  <c r="K396" i="1"/>
  <c r="P140" i="8"/>
  <c r="K285" i="1"/>
  <c r="O385" i="1"/>
  <c r="K616" i="1"/>
  <c r="K465" i="1"/>
  <c r="K630" i="1"/>
  <c r="K173" i="1"/>
  <c r="P122" i="1"/>
  <c r="O70" i="13"/>
  <c r="P55" i="12"/>
  <c r="P43" i="10"/>
  <c r="O34" i="2"/>
  <c r="K449" i="1"/>
  <c r="O45" i="16"/>
  <c r="O43" i="13"/>
  <c r="K564" i="1"/>
  <c r="O32" i="18"/>
  <c r="P222" i="12"/>
  <c r="L11" i="9"/>
  <c r="O57" i="5"/>
  <c r="P68" i="18"/>
  <c r="M290" i="4"/>
  <c r="P290" i="4" s="1"/>
  <c r="O404" i="1"/>
  <c r="K401" i="1"/>
  <c r="O31" i="9"/>
  <c r="K428" i="1"/>
  <c r="M250" i="2"/>
  <c r="P250" i="2" s="1"/>
  <c r="K427" i="1"/>
  <c r="O142" i="11"/>
  <c r="O314" i="9"/>
  <c r="J651" i="1"/>
  <c r="K651" i="1" s="1"/>
  <c r="L273" i="10"/>
  <c r="L271" i="10" s="1"/>
  <c r="O271" i="10" s="1"/>
  <c r="K474" i="1"/>
  <c r="P331" i="13"/>
  <c r="O57" i="4"/>
  <c r="O142" i="4"/>
  <c r="K185" i="1"/>
  <c r="K424" i="1"/>
  <c r="K289" i="1"/>
  <c r="K450" i="1"/>
  <c r="O96" i="5"/>
  <c r="K249" i="1"/>
  <c r="K649" i="1"/>
  <c r="K418" i="1"/>
  <c r="K628" i="1"/>
  <c r="P66" i="10"/>
  <c r="O34" i="5"/>
  <c r="L11" i="3"/>
  <c r="L9" i="3" s="1"/>
  <c r="O9" i="3" s="1"/>
  <c r="M118" i="10"/>
  <c r="P118" i="10" s="1"/>
  <c r="K593" i="1"/>
  <c r="L222" i="7"/>
  <c r="O222" i="7" s="1"/>
  <c r="L331" i="7"/>
  <c r="O331" i="7" s="1"/>
  <c r="K665" i="1"/>
  <c r="L120" i="8"/>
  <c r="O120" i="8" s="1"/>
  <c r="O70" i="18"/>
  <c r="M26" i="17"/>
  <c r="P26" i="17" s="1"/>
  <c r="P102" i="17"/>
  <c r="L331" i="13"/>
  <c r="L329" i="13" s="1"/>
  <c r="O329" i="13" s="1"/>
  <c r="P220" i="12"/>
  <c r="L273" i="13"/>
  <c r="O273" i="13" s="1"/>
  <c r="O70" i="12"/>
  <c r="L222" i="10"/>
  <c r="O222" i="10" s="1"/>
  <c r="O55" i="5"/>
  <c r="O224" i="8"/>
  <c r="L312" i="3"/>
  <c r="O312" i="3" s="1"/>
  <c r="N33" i="1"/>
  <c r="N13" i="1" s="1"/>
  <c r="O224" i="4"/>
  <c r="O98" i="3"/>
  <c r="M337" i="1"/>
  <c r="P337" i="1" s="1"/>
  <c r="M290" i="16"/>
  <c r="P290" i="16" s="1"/>
  <c r="N66" i="15"/>
  <c r="P66" i="15" s="1"/>
  <c r="O34" i="11"/>
  <c r="N29" i="13"/>
  <c r="N28" i="13" s="1"/>
  <c r="O314" i="11"/>
  <c r="L252" i="7"/>
  <c r="L250" i="7" s="1"/>
  <c r="O250" i="7" s="1"/>
  <c r="P22" i="7"/>
  <c r="K149" i="1"/>
  <c r="O457" i="1"/>
  <c r="K204" i="1"/>
  <c r="O224" i="16"/>
  <c r="L14" i="15"/>
  <c r="O14" i="15" s="1"/>
  <c r="O455" i="1"/>
  <c r="O383" i="1"/>
  <c r="P312" i="11"/>
  <c r="M310" i="11"/>
  <c r="P310" i="11" s="1"/>
  <c r="O535" i="1"/>
  <c r="N140" i="17"/>
  <c r="O140" i="17" s="1"/>
  <c r="P250" i="8"/>
  <c r="P329" i="6"/>
  <c r="O580" i="1"/>
  <c r="N329" i="2"/>
  <c r="N37" i="2" s="1"/>
  <c r="L312" i="14"/>
  <c r="P43" i="9"/>
  <c r="O222" i="12"/>
  <c r="K377" i="1"/>
  <c r="K343" i="1"/>
  <c r="P314" i="1"/>
  <c r="K431" i="1"/>
  <c r="K328" i="1"/>
  <c r="K266" i="1"/>
  <c r="O148" i="1"/>
  <c r="K368" i="1"/>
  <c r="L331" i="17"/>
  <c r="L329" i="17" s="1"/>
  <c r="N11" i="15"/>
  <c r="N9" i="15" s="1"/>
  <c r="M310" i="13"/>
  <c r="P310" i="13" s="1"/>
  <c r="O144" i="12"/>
  <c r="P252" i="8"/>
  <c r="O45" i="9"/>
  <c r="P331" i="6"/>
  <c r="L43" i="4"/>
  <c r="O43" i="4" s="1"/>
  <c r="O57" i="17"/>
  <c r="M118" i="14"/>
  <c r="P118" i="14" s="1"/>
  <c r="M220" i="10"/>
  <c r="P220" i="10" s="1"/>
  <c r="M290" i="8"/>
  <c r="P290" i="8" s="1"/>
  <c r="L29" i="3"/>
  <c r="O29" i="3" s="1"/>
  <c r="L120" i="14"/>
  <c r="O120" i="14" s="1"/>
  <c r="P222" i="6"/>
  <c r="K350" i="1"/>
  <c r="O74" i="1"/>
  <c r="O312" i="18"/>
  <c r="M331" i="10"/>
  <c r="P331" i="10" s="1"/>
  <c r="O34" i="13"/>
  <c r="P120" i="5"/>
  <c r="K370" i="1"/>
  <c r="L292" i="5"/>
  <c r="L290" i="5" s="1"/>
  <c r="O290" i="5" s="1"/>
  <c r="K133" i="1"/>
  <c r="K216" i="1"/>
  <c r="P140" i="6"/>
  <c r="K473" i="1"/>
  <c r="K88" i="1"/>
  <c r="P70" i="1"/>
  <c r="K92" i="1"/>
  <c r="K341" i="1"/>
  <c r="O333" i="10"/>
  <c r="L120" i="11"/>
  <c r="O120" i="11" s="1"/>
  <c r="O34" i="6"/>
  <c r="L43" i="6"/>
  <c r="O43" i="6" s="1"/>
  <c r="K464" i="1"/>
  <c r="L68" i="8"/>
  <c r="L66" i="8" s="1"/>
  <c r="O66" i="8" s="1"/>
  <c r="O96" i="6"/>
  <c r="P142" i="5"/>
  <c r="O68" i="10"/>
  <c r="K267" i="1"/>
  <c r="P142" i="3"/>
  <c r="P312" i="3"/>
  <c r="K422" i="1"/>
  <c r="L273" i="11"/>
  <c r="O273" i="11" s="1"/>
  <c r="O34" i="8"/>
  <c r="N220" i="4"/>
  <c r="N37" i="4" s="1"/>
  <c r="P43" i="6"/>
  <c r="N329" i="3"/>
  <c r="P329" i="3" s="1"/>
  <c r="K498" i="1"/>
  <c r="K372" i="1"/>
  <c r="L312" i="8"/>
  <c r="N118" i="9"/>
  <c r="O294" i="4"/>
  <c r="N11" i="3"/>
  <c r="N9" i="3" s="1"/>
  <c r="P294" i="1"/>
  <c r="K200" i="1"/>
  <c r="K82" i="1"/>
  <c r="K551" i="1"/>
  <c r="P98" i="1"/>
  <c r="K430" i="1"/>
  <c r="K324" i="1"/>
  <c r="K397" i="1"/>
  <c r="K591" i="1"/>
  <c r="K345" i="1"/>
  <c r="L252" i="17"/>
  <c r="O252" i="17" s="1"/>
  <c r="O144" i="15"/>
  <c r="O294" i="11"/>
  <c r="M250" i="7"/>
  <c r="P250" i="7" s="1"/>
  <c r="O406" i="1"/>
  <c r="O333" i="14"/>
  <c r="N12" i="14"/>
  <c r="N10" i="14" s="1"/>
  <c r="N8" i="14" s="1"/>
  <c r="O314" i="10"/>
  <c r="N28" i="4"/>
  <c r="K265" i="1"/>
  <c r="O564" i="1"/>
  <c r="P43" i="11"/>
  <c r="O568" i="1"/>
  <c r="O222" i="16"/>
  <c r="O142" i="17"/>
  <c r="O43" i="16"/>
  <c r="P222" i="16"/>
  <c r="L312" i="13"/>
  <c r="O312" i="13" s="1"/>
  <c r="M290" i="12"/>
  <c r="P290" i="12" s="1"/>
  <c r="L68" i="11"/>
  <c r="O68" i="11" s="1"/>
  <c r="O70" i="10"/>
  <c r="O331" i="10"/>
  <c r="N28" i="5"/>
  <c r="L96" i="7"/>
  <c r="K663" i="1"/>
  <c r="K466" i="1"/>
  <c r="O34" i="17"/>
  <c r="O45" i="17"/>
  <c r="O66" i="10"/>
  <c r="P142" i="6"/>
  <c r="O314" i="4"/>
  <c r="K426" i="1"/>
  <c r="K158" i="1"/>
  <c r="O144" i="17"/>
  <c r="L120" i="16"/>
  <c r="L118" i="16" s="1"/>
  <c r="P55" i="13"/>
  <c r="O32" i="10"/>
  <c r="O294" i="9"/>
  <c r="N28" i="3"/>
  <c r="K421" i="1"/>
  <c r="O601" i="1"/>
  <c r="O43" i="18"/>
  <c r="O597" i="1"/>
  <c r="O273" i="14"/>
  <c r="L271" i="14"/>
  <c r="O271" i="14" s="1"/>
  <c r="O120" i="13"/>
  <c r="L118" i="13"/>
  <c r="O118" i="13" s="1"/>
  <c r="O331" i="14"/>
  <c r="O333" i="8"/>
  <c r="O98" i="6"/>
  <c r="O333" i="4"/>
  <c r="L312" i="2"/>
  <c r="L310" i="2" s="1"/>
  <c r="O310" i="2" s="1"/>
  <c r="O333" i="3"/>
  <c r="O122" i="4"/>
  <c r="P252" i="4"/>
  <c r="K201" i="1"/>
  <c r="K589" i="1"/>
  <c r="L43" i="2"/>
  <c r="K580" i="1"/>
  <c r="J671" i="1"/>
  <c r="K671" i="1" s="1"/>
  <c r="K81" i="1"/>
  <c r="L142" i="16"/>
  <c r="O142" i="16" s="1"/>
  <c r="N250" i="12"/>
  <c r="P250" i="12" s="1"/>
  <c r="P22" i="10"/>
  <c r="L222" i="9"/>
  <c r="O222" i="9" s="1"/>
  <c r="L292" i="17"/>
  <c r="O292" i="17" s="1"/>
  <c r="P252" i="17"/>
  <c r="K93" i="1"/>
  <c r="P102" i="14"/>
  <c r="P94" i="6"/>
  <c r="O533" i="1"/>
  <c r="M53" i="1"/>
  <c r="M290" i="14"/>
  <c r="P290" i="14" s="1"/>
  <c r="K416" i="1"/>
  <c r="L68" i="3"/>
  <c r="L66" i="3" s="1"/>
  <c r="O66" i="3" s="1"/>
  <c r="M290" i="6"/>
  <c r="P290" i="6" s="1"/>
  <c r="L222" i="18"/>
  <c r="L220" i="18" s="1"/>
  <c r="L120" i="17"/>
  <c r="O120" i="17" s="1"/>
  <c r="L43" i="15"/>
  <c r="L41" i="15" s="1"/>
  <c r="M26" i="14"/>
  <c r="M16" i="14" s="1"/>
  <c r="P16" i="14" s="1"/>
  <c r="P43" i="5"/>
  <c r="P96" i="6"/>
  <c r="O435" i="1"/>
  <c r="N11" i="4"/>
  <c r="N9" i="4" s="1"/>
  <c r="K402" i="1"/>
  <c r="L120" i="2"/>
  <c r="L118" i="2" s="1"/>
  <c r="O118" i="2" s="1"/>
  <c r="L14" i="10"/>
  <c r="O14" i="10" s="1"/>
  <c r="P275" i="1"/>
  <c r="L252" i="16"/>
  <c r="O252" i="16" s="1"/>
  <c r="P43" i="15"/>
  <c r="O55" i="12"/>
  <c r="N41" i="11"/>
  <c r="L273" i="8"/>
  <c r="L271" i="8" s="1"/>
  <c r="O271" i="8" s="1"/>
  <c r="O144" i="7"/>
  <c r="O661" i="1"/>
  <c r="K650" i="1"/>
  <c r="N28" i="12"/>
  <c r="M310" i="12"/>
  <c r="P310" i="12" s="1"/>
  <c r="O254" i="5"/>
  <c r="P96" i="4"/>
  <c r="O331" i="16"/>
  <c r="P118" i="12"/>
  <c r="O120" i="15"/>
  <c r="K176" i="1"/>
  <c r="O671" i="1"/>
  <c r="K573" i="1"/>
  <c r="N11" i="17"/>
  <c r="N9" i="17" s="1"/>
  <c r="O55" i="7"/>
  <c r="K632" i="1"/>
  <c r="P68" i="8"/>
  <c r="N29" i="14"/>
  <c r="N28" i="14" s="1"/>
  <c r="L142" i="13"/>
  <c r="O142" i="13" s="1"/>
  <c r="L273" i="2"/>
  <c r="O273" i="2" s="1"/>
  <c r="O34" i="16"/>
  <c r="N28" i="9"/>
  <c r="M118" i="7"/>
  <c r="P118" i="7" s="1"/>
  <c r="P273" i="3"/>
  <c r="K264" i="1"/>
  <c r="N12" i="7"/>
  <c r="N10" i="7" s="1"/>
  <c r="N8" i="7" s="1"/>
  <c r="P43" i="17"/>
  <c r="P68" i="16"/>
  <c r="L11" i="17"/>
  <c r="L9" i="17" s="1"/>
  <c r="L222" i="14"/>
  <c r="O34" i="14"/>
  <c r="O294" i="12"/>
  <c r="N11" i="9"/>
  <c r="N9" i="9" s="1"/>
  <c r="L273" i="16"/>
  <c r="O273" i="16" s="1"/>
  <c r="P68" i="10"/>
  <c r="L26" i="1"/>
  <c r="L16" i="1" s="1"/>
  <c r="N41" i="17"/>
  <c r="P41" i="17" s="1"/>
  <c r="O31" i="17"/>
  <c r="M250" i="16"/>
  <c r="P250" i="16" s="1"/>
  <c r="P142" i="2"/>
  <c r="K648" i="1"/>
  <c r="P271" i="12"/>
  <c r="O68" i="7"/>
  <c r="L66" i="7"/>
  <c r="O66" i="7" s="1"/>
  <c r="M290" i="7"/>
  <c r="P290" i="7" s="1"/>
  <c r="N11" i="5"/>
  <c r="N9" i="5" s="1"/>
  <c r="L16" i="2"/>
  <c r="O16" i="2" s="1"/>
  <c r="P120" i="13"/>
  <c r="O34" i="10"/>
  <c r="O273" i="12"/>
  <c r="L120" i="9"/>
  <c r="L118" i="9" s="1"/>
  <c r="O312" i="4"/>
  <c r="O668" i="1"/>
  <c r="P273" i="12"/>
  <c r="O45" i="18"/>
  <c r="L331" i="12"/>
  <c r="O331" i="12" s="1"/>
  <c r="O70" i="7"/>
  <c r="L331" i="5"/>
  <c r="L329" i="5" s="1"/>
  <c r="O329" i="5" s="1"/>
  <c r="L252" i="3"/>
  <c r="O252" i="3" s="1"/>
  <c r="K629" i="1"/>
  <c r="M290" i="13"/>
  <c r="P290" i="13" s="1"/>
  <c r="M94" i="11"/>
  <c r="P94" i="11" s="1"/>
  <c r="K349" i="1"/>
  <c r="L120" i="6"/>
  <c r="O120" i="6" s="1"/>
  <c r="N31" i="1"/>
  <c r="N29" i="1" s="1"/>
  <c r="L252" i="18"/>
  <c r="O252" i="18" s="1"/>
  <c r="P120" i="11"/>
  <c r="O144" i="4"/>
  <c r="M310" i="2"/>
  <c r="P310" i="2" s="1"/>
  <c r="P252" i="5"/>
  <c r="M250" i="5"/>
  <c r="P250" i="5" s="1"/>
  <c r="L273" i="17"/>
  <c r="O273" i="17" s="1"/>
  <c r="L292" i="15"/>
  <c r="O292" i="15" s="1"/>
  <c r="L55" i="18"/>
  <c r="O55" i="18" s="1"/>
  <c r="P252" i="15"/>
  <c r="M66" i="9"/>
  <c r="P66" i="9" s="1"/>
  <c r="O45" i="10"/>
  <c r="L142" i="8"/>
  <c r="L140" i="8" s="1"/>
  <c r="O140" i="8" s="1"/>
  <c r="I367" i="1"/>
  <c r="K367" i="1" s="1"/>
  <c r="N140" i="18"/>
  <c r="O140" i="18" s="1"/>
  <c r="L24" i="1"/>
  <c r="O24" i="1" s="1"/>
  <c r="P273" i="2"/>
  <c r="P43" i="13"/>
  <c r="N11" i="12"/>
  <c r="N9" i="12" s="1"/>
  <c r="P222" i="5"/>
  <c r="N26" i="1"/>
  <c r="N16" i="1" s="1"/>
  <c r="O142" i="18"/>
  <c r="P220" i="14"/>
  <c r="O34" i="7"/>
  <c r="P271" i="7"/>
  <c r="L290" i="2"/>
  <c r="O290" i="2" s="1"/>
  <c r="K668" i="1"/>
  <c r="M220" i="16"/>
  <c r="P220" i="16" s="1"/>
  <c r="N20" i="14"/>
  <c r="N18" i="14" s="1"/>
  <c r="O142" i="12"/>
  <c r="O55" i="9"/>
  <c r="P55" i="6"/>
  <c r="L29" i="2"/>
  <c r="O29" i="2" s="1"/>
  <c r="M26" i="8"/>
  <c r="M16" i="8" s="1"/>
  <c r="P16" i="8" s="1"/>
  <c r="M310" i="7"/>
  <c r="P310" i="7" s="1"/>
  <c r="O220" i="5"/>
  <c r="O252" i="6"/>
  <c r="N11" i="6"/>
  <c r="N9" i="6" s="1"/>
  <c r="L118" i="3"/>
  <c r="O118" i="3" s="1"/>
  <c r="O30" i="10"/>
  <c r="M290" i="2"/>
  <c r="P290" i="2" s="1"/>
  <c r="L11" i="2"/>
  <c r="O11" i="2" s="1"/>
  <c r="O224" i="5"/>
  <c r="P222" i="15"/>
  <c r="M220" i="15"/>
  <c r="P220" i="15" s="1"/>
  <c r="M96" i="8"/>
  <c r="P102" i="8"/>
  <c r="O314" i="15"/>
  <c r="L142" i="14"/>
  <c r="O142" i="14" s="1"/>
  <c r="P140" i="12"/>
  <c r="O314" i="12"/>
  <c r="L14" i="3"/>
  <c r="O14" i="3" s="1"/>
  <c r="O310" i="4"/>
  <c r="M118" i="18"/>
  <c r="P118" i="18" s="1"/>
  <c r="O292" i="18"/>
  <c r="L22" i="18"/>
  <c r="L12" i="18" s="1"/>
  <c r="L22" i="15"/>
  <c r="O22" i="15" s="1"/>
  <c r="L292" i="14"/>
  <c r="L290" i="14" s="1"/>
  <c r="O290" i="14" s="1"/>
  <c r="P53" i="9"/>
  <c r="L96" i="8"/>
  <c r="O96" i="8" s="1"/>
  <c r="L55" i="2"/>
  <c r="K560" i="1"/>
  <c r="L22" i="4"/>
  <c r="O22" i="4" s="1"/>
  <c r="P273" i="16"/>
  <c r="L55" i="13"/>
  <c r="L53" i="13" s="1"/>
  <c r="O53" i="13" s="1"/>
  <c r="L120" i="18"/>
  <c r="N11" i="10"/>
  <c r="N9" i="10" s="1"/>
  <c r="P252" i="14"/>
  <c r="M250" i="14"/>
  <c r="P250" i="14" s="1"/>
  <c r="O122" i="15"/>
  <c r="L22" i="13"/>
  <c r="L12" i="13" s="1"/>
  <c r="O224" i="12"/>
  <c r="M41" i="9"/>
  <c r="L55" i="10"/>
  <c r="L53" i="10" s="1"/>
  <c r="N28" i="6"/>
  <c r="O333" i="2"/>
  <c r="P120" i="15"/>
  <c r="L22" i="10"/>
  <c r="L12" i="10" s="1"/>
  <c r="M118" i="11"/>
  <c r="P118" i="11" s="1"/>
  <c r="O254" i="11"/>
  <c r="P337" i="8"/>
  <c r="P252" i="6"/>
  <c r="O254" i="4"/>
  <c r="L312" i="7"/>
  <c r="O312" i="7" s="1"/>
  <c r="O140" i="12"/>
  <c r="O584" i="1"/>
  <c r="P142" i="12"/>
  <c r="K481" i="1"/>
  <c r="O26" i="9"/>
  <c r="M94" i="16"/>
  <c r="P94" i="16" s="1"/>
  <c r="N53" i="16"/>
  <c r="M68" i="12"/>
  <c r="P68" i="12" s="1"/>
  <c r="P220" i="7"/>
  <c r="L14" i="5"/>
  <c r="O14" i="5" s="1"/>
  <c r="O640" i="9"/>
  <c r="N20" i="11"/>
  <c r="N18" i="11" s="1"/>
  <c r="P312" i="14"/>
  <c r="M310" i="14"/>
  <c r="P310" i="14" s="1"/>
  <c r="K111" i="1"/>
  <c r="O34" i="15"/>
  <c r="N331" i="1"/>
  <c r="N12" i="4"/>
  <c r="N10" i="4" s="1"/>
  <c r="P120" i="8"/>
  <c r="M118" i="8"/>
  <c r="P118" i="8" s="1"/>
  <c r="N53" i="8"/>
  <c r="P55" i="8"/>
  <c r="M41" i="10"/>
  <c r="P41" i="10" s="1"/>
  <c r="O34" i="3"/>
  <c r="L333" i="1"/>
  <c r="O333" i="1" s="1"/>
  <c r="P292" i="17"/>
  <c r="M290" i="17"/>
  <c r="P290" i="17" s="1"/>
  <c r="P55" i="3"/>
  <c r="L220" i="16"/>
  <c r="O220" i="16" s="1"/>
  <c r="P26" i="9"/>
  <c r="N53" i="5"/>
  <c r="O53" i="5" s="1"/>
  <c r="P292" i="5"/>
  <c r="M290" i="5"/>
  <c r="P290" i="5" s="1"/>
  <c r="O292" i="4"/>
  <c r="L290" i="4"/>
  <c r="O290" i="4" s="1"/>
  <c r="L66" i="12"/>
  <c r="O66" i="12" s="1"/>
  <c r="M140" i="11"/>
  <c r="P140" i="11" s="1"/>
  <c r="O16" i="9"/>
  <c r="M118" i="5"/>
  <c r="P118" i="5" s="1"/>
  <c r="N644" i="1"/>
  <c r="N640" i="1" s="1"/>
  <c r="N638" i="1" s="1"/>
  <c r="N636" i="1" s="1"/>
  <c r="P41" i="5"/>
  <c r="L23" i="1"/>
  <c r="O23" i="1" s="1"/>
  <c r="P273" i="5"/>
  <c r="P252" i="11"/>
  <c r="M250" i="11"/>
  <c r="P250" i="11" s="1"/>
  <c r="O34" i="18"/>
  <c r="P142" i="10"/>
  <c r="M140" i="10"/>
  <c r="P140" i="10" s="1"/>
  <c r="P96" i="7"/>
  <c r="M94" i="7"/>
  <c r="P94" i="7" s="1"/>
  <c r="O96" i="16"/>
  <c r="L94" i="16"/>
  <c r="O94" i="16" s="1"/>
  <c r="P43" i="14"/>
  <c r="N41" i="14"/>
  <c r="P41" i="14" s="1"/>
  <c r="P68" i="14"/>
  <c r="M66" i="14"/>
  <c r="P66" i="14" s="1"/>
  <c r="O31" i="14"/>
  <c r="L29" i="14"/>
  <c r="O29" i="14" s="1"/>
  <c r="L11" i="14"/>
  <c r="P142" i="14"/>
  <c r="M140" i="14"/>
  <c r="P140" i="14" s="1"/>
  <c r="P252" i="10"/>
  <c r="M250" i="10"/>
  <c r="P250" i="10" s="1"/>
  <c r="N43" i="1"/>
  <c r="N41" i="1" s="1"/>
  <c r="N22" i="1"/>
  <c r="N142" i="1"/>
  <c r="L294" i="1"/>
  <c r="O294" i="1" s="1"/>
  <c r="L41" i="18"/>
  <c r="O41" i="18" s="1"/>
  <c r="M118" i="17"/>
  <c r="P118" i="17" s="1"/>
  <c r="P273" i="15"/>
  <c r="N28" i="11"/>
  <c r="M118" i="4"/>
  <c r="P118" i="4" s="1"/>
  <c r="L13" i="6"/>
  <c r="O13" i="6" s="1"/>
  <c r="O55" i="6"/>
  <c r="P55" i="5"/>
  <c r="N273" i="1"/>
  <c r="O98" i="10"/>
  <c r="O30" i="6"/>
  <c r="L118" i="4"/>
  <c r="O118" i="4" s="1"/>
  <c r="M310" i="17"/>
  <c r="P310" i="17" s="1"/>
  <c r="P222" i="14"/>
  <c r="L29" i="16"/>
  <c r="O31" i="16"/>
  <c r="L271" i="12"/>
  <c r="O271" i="12" s="1"/>
  <c r="M329" i="13"/>
  <c r="P329" i="13" s="1"/>
  <c r="M94" i="15"/>
  <c r="P94" i="15" s="1"/>
  <c r="P312" i="9"/>
  <c r="M310" i="9"/>
  <c r="P310" i="9" s="1"/>
  <c r="N53" i="15"/>
  <c r="P53" i="15" s="1"/>
  <c r="P55" i="15"/>
  <c r="L310" i="11"/>
  <c r="O310" i="11" s="1"/>
  <c r="O312" i="11"/>
  <c r="O122" i="7"/>
  <c r="L120" i="7"/>
  <c r="P120" i="6"/>
  <c r="M118" i="6"/>
  <c r="P118" i="6" s="1"/>
  <c r="P273" i="7"/>
  <c r="N28" i="10"/>
  <c r="P144" i="1"/>
  <c r="M22" i="1"/>
  <c r="P96" i="2"/>
  <c r="M94" i="2"/>
  <c r="P94" i="2" s="1"/>
  <c r="L220" i="3"/>
  <c r="O220" i="3" s="1"/>
  <c r="M271" i="2"/>
  <c r="P271" i="2" s="1"/>
  <c r="P273" i="18"/>
  <c r="M271" i="18"/>
  <c r="P271" i="18" s="1"/>
  <c r="L250" i="11"/>
  <c r="O250" i="11" s="1"/>
  <c r="O252" i="11"/>
  <c r="P140" i="13"/>
  <c r="L41" i="13"/>
  <c r="O41" i="13" s="1"/>
  <c r="O294" i="10"/>
  <c r="N20" i="7"/>
  <c r="N18" i="7" s="1"/>
  <c r="M140" i="5"/>
  <c r="P140" i="5" s="1"/>
  <c r="N96" i="1"/>
  <c r="L329" i="16"/>
  <c r="O329" i="16" s="1"/>
  <c r="P252" i="18"/>
  <c r="M250" i="18"/>
  <c r="P250" i="18" s="1"/>
  <c r="L96" i="18"/>
  <c r="O98" i="18"/>
  <c r="P331" i="16"/>
  <c r="M329" i="16"/>
  <c r="P329" i="16" s="1"/>
  <c r="P22" i="15"/>
  <c r="M12" i="15"/>
  <c r="M94" i="10"/>
  <c r="P94" i="10" s="1"/>
  <c r="N250" i="3"/>
  <c r="N252" i="1"/>
  <c r="O224" i="2"/>
  <c r="L224" i="1"/>
  <c r="O224" i="1" s="1"/>
  <c r="L222" i="2"/>
  <c r="L22" i="16"/>
  <c r="L20" i="16" s="1"/>
  <c r="O98" i="16"/>
  <c r="L329" i="14"/>
  <c r="O329" i="14" s="1"/>
  <c r="L14" i="13"/>
  <c r="O14" i="13" s="1"/>
  <c r="L638" i="9"/>
  <c r="L636" i="9" s="1"/>
  <c r="O636" i="9" s="1"/>
  <c r="L638" i="8"/>
  <c r="O638" i="8" s="1"/>
  <c r="L94" i="10"/>
  <c r="O94" i="10" s="1"/>
  <c r="N329" i="9"/>
  <c r="L94" i="5"/>
  <c r="O94" i="5" s="1"/>
  <c r="L140" i="4"/>
  <c r="O140" i="4" s="1"/>
  <c r="M94" i="5"/>
  <c r="P94" i="5" s="1"/>
  <c r="L14" i="6"/>
  <c r="O14" i="6" s="1"/>
  <c r="L22" i="5"/>
  <c r="L20" i="5" s="1"/>
  <c r="P271" i="16"/>
  <c r="P292" i="15"/>
  <c r="M290" i="15"/>
  <c r="P290" i="15" s="1"/>
  <c r="N20" i="15"/>
  <c r="N18" i="15" s="1"/>
  <c r="O30" i="18"/>
  <c r="O31" i="15"/>
  <c r="L11" i="15"/>
  <c r="L29" i="15"/>
  <c r="L29" i="13"/>
  <c r="O29" i="13" s="1"/>
  <c r="O31" i="13"/>
  <c r="L11" i="13"/>
  <c r="P142" i="13"/>
  <c r="M220" i="9"/>
  <c r="P220" i="9" s="1"/>
  <c r="O384" i="1"/>
  <c r="L33" i="1"/>
  <c r="O33" i="1" s="1"/>
  <c r="N312" i="1"/>
  <c r="L13" i="4"/>
  <c r="O13" i="4" s="1"/>
  <c r="P222" i="2"/>
  <c r="M220" i="2"/>
  <c r="P220" i="2" s="1"/>
  <c r="P96" i="17"/>
  <c r="O53" i="12"/>
  <c r="L638" i="5"/>
  <c r="L636" i="5" s="1"/>
  <c r="O636" i="5" s="1"/>
  <c r="L331" i="6"/>
  <c r="O331" i="6" s="1"/>
  <c r="O222" i="5"/>
  <c r="L120" i="5"/>
  <c r="L273" i="3"/>
  <c r="O273" i="3" s="1"/>
  <c r="P45" i="1"/>
  <c r="L14" i="2"/>
  <c r="O14" i="2" s="1"/>
  <c r="M271" i="17"/>
  <c r="P271" i="17" s="1"/>
  <c r="P273" i="17"/>
  <c r="O32" i="17"/>
  <c r="L30" i="17"/>
  <c r="O32" i="16"/>
  <c r="N30" i="16"/>
  <c r="O30" i="16" s="1"/>
  <c r="O55" i="17"/>
  <c r="L53" i="17"/>
  <c r="O53" i="17" s="1"/>
  <c r="P331" i="15"/>
  <c r="M329" i="15"/>
  <c r="P329" i="15" s="1"/>
  <c r="P142" i="16"/>
  <c r="M140" i="16"/>
  <c r="P140" i="16" s="1"/>
  <c r="P273" i="11"/>
  <c r="M271" i="11"/>
  <c r="P271" i="11" s="1"/>
  <c r="L273" i="7"/>
  <c r="O275" i="7"/>
  <c r="L312" i="5"/>
  <c r="O314" i="5"/>
  <c r="L314" i="1"/>
  <c r="O314" i="1" s="1"/>
  <c r="P292" i="3"/>
  <c r="M290" i="3"/>
  <c r="P290" i="3" s="1"/>
  <c r="L144" i="1"/>
  <c r="O144" i="1" s="1"/>
  <c r="L250" i="4"/>
  <c r="O250" i="4" s="1"/>
  <c r="O252" i="4"/>
  <c r="P273" i="4"/>
  <c r="M271" i="4"/>
  <c r="P271" i="4" s="1"/>
  <c r="P94" i="17"/>
  <c r="P53" i="13"/>
  <c r="M26" i="10"/>
  <c r="M20" i="10" s="1"/>
  <c r="O329" i="10"/>
  <c r="L250" i="6"/>
  <c r="O250" i="6" s="1"/>
  <c r="M94" i="4"/>
  <c r="P94" i="4" s="1"/>
  <c r="O640" i="18"/>
  <c r="N310" i="18"/>
  <c r="N310" i="1" s="1"/>
  <c r="L222" i="17"/>
  <c r="L14" i="18"/>
  <c r="O14" i="18" s="1"/>
  <c r="O24" i="18"/>
  <c r="L14" i="16"/>
  <c r="O14" i="16" s="1"/>
  <c r="O24" i="16"/>
  <c r="N53" i="10"/>
  <c r="M329" i="8"/>
  <c r="P329" i="8" s="1"/>
  <c r="P331" i="8"/>
  <c r="M290" i="9"/>
  <c r="P290" i="9" s="1"/>
  <c r="M220" i="8"/>
  <c r="P220" i="8" s="1"/>
  <c r="P222" i="8"/>
  <c r="O312" i="10"/>
  <c r="L310" i="10"/>
  <c r="O310" i="10" s="1"/>
  <c r="K189" i="1"/>
  <c r="L31" i="1"/>
  <c r="P331" i="11"/>
  <c r="M329" i="11"/>
  <c r="P329" i="11" s="1"/>
  <c r="L9" i="18"/>
  <c r="O11" i="18"/>
  <c r="P43" i="12"/>
  <c r="M41" i="12"/>
  <c r="O41" i="16"/>
  <c r="O19" i="16"/>
  <c r="N12" i="13"/>
  <c r="N10" i="13" s="1"/>
  <c r="N8" i="13" s="1"/>
  <c r="N20" i="13"/>
  <c r="N18" i="13" s="1"/>
  <c r="O222" i="11"/>
  <c r="L220" i="11"/>
  <c r="O24" i="11"/>
  <c r="L14" i="11"/>
  <c r="O14" i="11" s="1"/>
  <c r="O43" i="9"/>
  <c r="L41" i="9"/>
  <c r="L30" i="9"/>
  <c r="O30" i="9" s="1"/>
  <c r="O32" i="9"/>
  <c r="L9" i="7"/>
  <c r="O11" i="7"/>
  <c r="P337" i="5"/>
  <c r="M331" i="5"/>
  <c r="P312" i="6"/>
  <c r="M312" i="1"/>
  <c r="P41" i="2"/>
  <c r="P142" i="4"/>
  <c r="M142" i="1"/>
  <c r="O55" i="4"/>
  <c r="O57" i="3"/>
  <c r="L55" i="3"/>
  <c r="L57" i="1"/>
  <c r="L34" i="1"/>
  <c r="O439" i="1"/>
  <c r="O331" i="3"/>
  <c r="L329" i="3"/>
  <c r="O26" i="3"/>
  <c r="L16" i="3"/>
  <c r="O16" i="3" s="1"/>
  <c r="P331" i="4"/>
  <c r="O640" i="3"/>
  <c r="L638" i="3"/>
  <c r="N12" i="2"/>
  <c r="N10" i="2" s="1"/>
  <c r="N20" i="2"/>
  <c r="N18" i="2" s="1"/>
  <c r="M140" i="4"/>
  <c r="P140" i="4" s="1"/>
  <c r="O250" i="2"/>
  <c r="O70" i="2"/>
  <c r="L68" i="2"/>
  <c r="L70" i="1"/>
  <c r="O70" i="1" s="1"/>
  <c r="O19" i="1"/>
  <c r="O312" i="17"/>
  <c r="L310" i="17"/>
  <c r="O310" i="17" s="1"/>
  <c r="N12" i="18"/>
  <c r="N10" i="18" s="1"/>
  <c r="N8" i="18" s="1"/>
  <c r="N20" i="18"/>
  <c r="N18" i="18" s="1"/>
  <c r="O68" i="16"/>
  <c r="L66" i="16"/>
  <c r="O24" i="17"/>
  <c r="L14" i="17"/>
  <c r="O14" i="17" s="1"/>
  <c r="L118" i="15"/>
  <c r="O118" i="15" s="1"/>
  <c r="M140" i="15"/>
  <c r="P140" i="15" s="1"/>
  <c r="L9" i="16"/>
  <c r="O11" i="16"/>
  <c r="O26" i="14"/>
  <c r="L16" i="14"/>
  <c r="O16" i="14" s="1"/>
  <c r="O57" i="14"/>
  <c r="L55" i="14"/>
  <c r="N12" i="11"/>
  <c r="N10" i="11" s="1"/>
  <c r="O31" i="11"/>
  <c r="L29" i="11"/>
  <c r="L11" i="11"/>
  <c r="O57" i="11"/>
  <c r="L55" i="11"/>
  <c r="N11" i="11"/>
  <c r="N9" i="11" s="1"/>
  <c r="L13" i="8"/>
  <c r="O13" i="8" s="1"/>
  <c r="O23" i="8"/>
  <c r="O23" i="9"/>
  <c r="L13" i="9"/>
  <c r="O13" i="9" s="1"/>
  <c r="O41" i="8"/>
  <c r="O53" i="9"/>
  <c r="M310" i="6"/>
  <c r="P337" i="7"/>
  <c r="M331" i="7"/>
  <c r="M26" i="5"/>
  <c r="M20" i="5" s="1"/>
  <c r="O53" i="4"/>
  <c r="L329" i="18"/>
  <c r="O329" i="18" s="1"/>
  <c r="O23" i="16"/>
  <c r="L13" i="16"/>
  <c r="O13" i="16" s="1"/>
  <c r="L636" i="16"/>
  <c r="O636" i="16" s="1"/>
  <c r="O638" i="16"/>
  <c r="N12" i="16"/>
  <c r="N10" i="16" s="1"/>
  <c r="N8" i="16" s="1"/>
  <c r="N20" i="16"/>
  <c r="N18" i="16" s="1"/>
  <c r="M310" i="15"/>
  <c r="P310" i="15" s="1"/>
  <c r="P11" i="14"/>
  <c r="M9" i="14"/>
  <c r="P148" i="15"/>
  <c r="M26" i="15"/>
  <c r="M148" i="1"/>
  <c r="P148" i="1" s="1"/>
  <c r="P55" i="16"/>
  <c r="P41" i="15"/>
  <c r="O45" i="14"/>
  <c r="L43" i="14"/>
  <c r="L22" i="14"/>
  <c r="M94" i="14"/>
  <c r="P96" i="14"/>
  <c r="P102" i="12"/>
  <c r="M96" i="12"/>
  <c r="M28" i="11"/>
  <c r="P28" i="11" s="1"/>
  <c r="P29" i="11"/>
  <c r="P252" i="13"/>
  <c r="M250" i="13"/>
  <c r="P250" i="13" s="1"/>
  <c r="M252" i="1"/>
  <c r="O26" i="12"/>
  <c r="L16" i="12"/>
  <c r="O16" i="12" s="1"/>
  <c r="L94" i="11"/>
  <c r="O94" i="11" s="1"/>
  <c r="O23" i="11"/>
  <c r="L13" i="11"/>
  <c r="O13" i="11" s="1"/>
  <c r="L11" i="12"/>
  <c r="O31" i="12"/>
  <c r="L29" i="12"/>
  <c r="O31" i="10"/>
  <c r="L29" i="10"/>
  <c r="P292" i="10"/>
  <c r="M292" i="1"/>
  <c r="P22" i="9"/>
  <c r="M12" i="9"/>
  <c r="M20" i="9"/>
  <c r="O312" i="9"/>
  <c r="L310" i="9"/>
  <c r="O310" i="9" s="1"/>
  <c r="O292" i="7"/>
  <c r="L290" i="7"/>
  <c r="O290" i="7" s="1"/>
  <c r="P49" i="7"/>
  <c r="M26" i="7"/>
  <c r="P250" i="6"/>
  <c r="O43" i="10"/>
  <c r="L41" i="10"/>
  <c r="N638" i="6"/>
  <c r="O640" i="6"/>
  <c r="P29" i="4"/>
  <c r="M28" i="4"/>
  <c r="P28" i="4" s="1"/>
  <c r="M28" i="5"/>
  <c r="P28" i="5" s="1"/>
  <c r="P53" i="4"/>
  <c r="O32" i="8"/>
  <c r="L30" i="8"/>
  <c r="O30" i="8" s="1"/>
  <c r="O19" i="8"/>
  <c r="O70" i="6"/>
  <c r="L68" i="6"/>
  <c r="O640" i="4"/>
  <c r="L11" i="4"/>
  <c r="O31" i="4"/>
  <c r="L29" i="4"/>
  <c r="P118" i="2"/>
  <c r="O53" i="6"/>
  <c r="O24" i="8"/>
  <c r="L14" i="8"/>
  <c r="O14" i="8" s="1"/>
  <c r="N271" i="6"/>
  <c r="O275" i="5"/>
  <c r="L273" i="5"/>
  <c r="L275" i="1"/>
  <c r="O275" i="1" s="1"/>
  <c r="O30" i="5"/>
  <c r="K625" i="1"/>
  <c r="K623" i="1"/>
  <c r="K621" i="1"/>
  <c r="K622" i="1"/>
  <c r="K624" i="1"/>
  <c r="K626" i="1"/>
  <c r="K620" i="1"/>
  <c r="P140" i="2"/>
  <c r="P55" i="2"/>
  <c r="M53" i="2"/>
  <c r="P53" i="2" s="1"/>
  <c r="L220" i="4"/>
  <c r="O222" i="4"/>
  <c r="P68" i="3"/>
  <c r="M66" i="3"/>
  <c r="O96" i="3"/>
  <c r="L94" i="3"/>
  <c r="O94" i="3" s="1"/>
  <c r="O25" i="1"/>
  <c r="L15" i="1"/>
  <c r="O15" i="1" s="1"/>
  <c r="O32" i="2"/>
  <c r="L30" i="2"/>
  <c r="O30" i="2" s="1"/>
  <c r="N34" i="1"/>
  <c r="N14" i="1" s="1"/>
  <c r="L22" i="2"/>
  <c r="N94" i="1"/>
  <c r="N220" i="18"/>
  <c r="P222" i="18"/>
  <c r="O98" i="17"/>
  <c r="L96" i="17"/>
  <c r="L22" i="17"/>
  <c r="M329" i="14"/>
  <c r="P329" i="14" s="1"/>
  <c r="P331" i="14"/>
  <c r="N12" i="15"/>
  <c r="N30" i="15"/>
  <c r="O32" i="15"/>
  <c r="L14" i="14"/>
  <c r="O14" i="14" s="1"/>
  <c r="L16" i="13"/>
  <c r="O16" i="13" s="1"/>
  <c r="O26" i="13"/>
  <c r="O19" i="12"/>
  <c r="P49" i="12"/>
  <c r="M26" i="12"/>
  <c r="M20" i="12" s="1"/>
  <c r="P9" i="11"/>
  <c r="O122" i="12"/>
  <c r="L120" i="12"/>
  <c r="L122" i="1"/>
  <c r="O122" i="1" s="1"/>
  <c r="P222" i="7"/>
  <c r="M222" i="1"/>
  <c r="N12" i="8"/>
  <c r="N10" i="8" s="1"/>
  <c r="N20" i="8"/>
  <c r="N18" i="8" s="1"/>
  <c r="P19" i="7"/>
  <c r="M9" i="8"/>
  <c r="P11" i="8"/>
  <c r="P102" i="18"/>
  <c r="M26" i="18"/>
  <c r="M96" i="18"/>
  <c r="O68" i="18"/>
  <c r="L66" i="18"/>
  <c r="O66" i="18" s="1"/>
  <c r="O26" i="17"/>
  <c r="L16" i="17"/>
  <c r="O16" i="17" s="1"/>
  <c r="O19" i="18"/>
  <c r="N12" i="17"/>
  <c r="N10" i="17" s="1"/>
  <c r="N20" i="17"/>
  <c r="N18" i="17" s="1"/>
  <c r="P11" i="16"/>
  <c r="M9" i="16"/>
  <c r="O26" i="16"/>
  <c r="L16" i="16"/>
  <c r="O16" i="16" s="1"/>
  <c r="P19" i="14"/>
  <c r="P43" i="16"/>
  <c r="M41" i="16"/>
  <c r="O331" i="15"/>
  <c r="L329" i="15"/>
  <c r="O329" i="15" s="1"/>
  <c r="L250" i="15"/>
  <c r="O250" i="15" s="1"/>
  <c r="O57" i="15"/>
  <c r="L55" i="15"/>
  <c r="O32" i="13"/>
  <c r="L30" i="13"/>
  <c r="M271" i="13"/>
  <c r="P271" i="13" s="1"/>
  <c r="P337" i="12"/>
  <c r="M331" i="12"/>
  <c r="O24" i="12"/>
  <c r="L14" i="12"/>
  <c r="O14" i="12" s="1"/>
  <c r="L290" i="12"/>
  <c r="O290" i="12" s="1"/>
  <c r="P22" i="11"/>
  <c r="M12" i="11"/>
  <c r="L30" i="14"/>
  <c r="O32" i="14"/>
  <c r="M20" i="13"/>
  <c r="P22" i="13"/>
  <c r="M12" i="13"/>
  <c r="L220" i="12"/>
  <c r="O220" i="12" s="1"/>
  <c r="O640" i="11"/>
  <c r="L638" i="11"/>
  <c r="O292" i="11"/>
  <c r="L290" i="11"/>
  <c r="O290" i="11" s="1"/>
  <c r="O11" i="10"/>
  <c r="L9" i="10"/>
  <c r="P331" i="9"/>
  <c r="M329" i="9"/>
  <c r="O23" i="7"/>
  <c r="L13" i="7"/>
  <c r="O13" i="7" s="1"/>
  <c r="O31" i="7"/>
  <c r="L29" i="7"/>
  <c r="P11" i="6"/>
  <c r="M9" i="6"/>
  <c r="P312" i="8"/>
  <c r="M310" i="8"/>
  <c r="P310" i="8" s="1"/>
  <c r="O640" i="7"/>
  <c r="L638" i="7"/>
  <c r="P220" i="5"/>
  <c r="P68" i="5"/>
  <c r="M66" i="5"/>
  <c r="P66" i="5" s="1"/>
  <c r="P22" i="4"/>
  <c r="M12" i="4"/>
  <c r="O70" i="9"/>
  <c r="L68" i="9"/>
  <c r="M329" i="4"/>
  <c r="P329" i="4" s="1"/>
  <c r="P55" i="4"/>
  <c r="O292" i="8"/>
  <c r="L290" i="8"/>
  <c r="O290" i="8" s="1"/>
  <c r="O32" i="5"/>
  <c r="P22" i="3"/>
  <c r="M12" i="3"/>
  <c r="M20" i="3"/>
  <c r="O26" i="4"/>
  <c r="L16" i="4"/>
  <c r="O16" i="4" s="1"/>
  <c r="P96" i="3"/>
  <c r="O292" i="6"/>
  <c r="M94" i="3"/>
  <c r="P337" i="18"/>
  <c r="M331" i="18"/>
  <c r="P292" i="18"/>
  <c r="N290" i="18"/>
  <c r="O290" i="18" s="1"/>
  <c r="N292" i="1"/>
  <c r="P43" i="18"/>
  <c r="M41" i="18"/>
  <c r="O33" i="18"/>
  <c r="L13" i="18"/>
  <c r="O13" i="18" s="1"/>
  <c r="M53" i="17"/>
  <c r="P53" i="17" s="1"/>
  <c r="L66" i="17"/>
  <c r="M28" i="17"/>
  <c r="P28" i="17" s="1"/>
  <c r="P29" i="17"/>
  <c r="L13" i="17"/>
  <c r="O13" i="17" s="1"/>
  <c r="P49" i="16"/>
  <c r="M26" i="16"/>
  <c r="P120" i="16"/>
  <c r="N118" i="16"/>
  <c r="N120" i="1"/>
  <c r="L140" i="15"/>
  <c r="O140" i="15" s="1"/>
  <c r="O26" i="15"/>
  <c r="L16" i="15"/>
  <c r="O16" i="15" s="1"/>
  <c r="P15" i="15"/>
  <c r="M9" i="15"/>
  <c r="O23" i="15"/>
  <c r="L13" i="15"/>
  <c r="O13" i="15" s="1"/>
  <c r="M9" i="13"/>
  <c r="O68" i="13"/>
  <c r="L66" i="13"/>
  <c r="O66" i="13" s="1"/>
  <c r="P22" i="12"/>
  <c r="M12" i="12"/>
  <c r="P53" i="12"/>
  <c r="O640" i="10"/>
  <c r="L638" i="10"/>
  <c r="L22" i="11"/>
  <c r="L140" i="11"/>
  <c r="O140" i="11" s="1"/>
  <c r="O26" i="11"/>
  <c r="L16" i="11"/>
  <c r="O16" i="11" s="1"/>
  <c r="M9" i="9"/>
  <c r="L250" i="10"/>
  <c r="O250" i="10" s="1"/>
  <c r="O29" i="9"/>
  <c r="M43" i="7"/>
  <c r="P11" i="7"/>
  <c r="M9" i="7"/>
  <c r="L22" i="9"/>
  <c r="P74" i="7"/>
  <c r="M68" i="7"/>
  <c r="M66" i="4"/>
  <c r="P66" i="4" s="1"/>
  <c r="O24" i="7"/>
  <c r="L14" i="7"/>
  <c r="O14" i="7" s="1"/>
  <c r="P74" i="6"/>
  <c r="M68" i="6"/>
  <c r="M26" i="6"/>
  <c r="M74" i="1"/>
  <c r="P74" i="1" s="1"/>
  <c r="P11" i="5"/>
  <c r="M9" i="5"/>
  <c r="M290" i="10"/>
  <c r="P290" i="10" s="1"/>
  <c r="P19" i="8"/>
  <c r="L140" i="7"/>
  <c r="O31" i="6"/>
  <c r="L29" i="6"/>
  <c r="L11" i="6"/>
  <c r="O26" i="5"/>
  <c r="L16" i="5"/>
  <c r="O16" i="5" s="1"/>
  <c r="O24" i="4"/>
  <c r="L14" i="4"/>
  <c r="O14" i="4" s="1"/>
  <c r="O19" i="7"/>
  <c r="O31" i="5"/>
  <c r="L29" i="5"/>
  <c r="L11" i="5"/>
  <c r="L30" i="7"/>
  <c r="O30" i="7" s="1"/>
  <c r="O32" i="7"/>
  <c r="N12" i="5"/>
  <c r="N10" i="5" s="1"/>
  <c r="N20" i="5"/>
  <c r="N18" i="5" s="1"/>
  <c r="O24" i="9"/>
  <c r="L14" i="9"/>
  <c r="O14" i="9" s="1"/>
  <c r="P9" i="4"/>
  <c r="O32" i="6"/>
  <c r="P22" i="5"/>
  <c r="M12" i="5"/>
  <c r="L329" i="4"/>
  <c r="O329" i="4" s="1"/>
  <c r="P22" i="2"/>
  <c r="M12" i="2"/>
  <c r="M20" i="2"/>
  <c r="M9" i="1"/>
  <c r="P11" i="1"/>
  <c r="O98" i="2"/>
  <c r="L96" i="2"/>
  <c r="L98" i="1"/>
  <c r="O98" i="1" s="1"/>
  <c r="O437" i="1"/>
  <c r="L32" i="1"/>
  <c r="N32" i="1"/>
  <c r="O352" i="1"/>
  <c r="O354" i="1"/>
  <c r="O23" i="3"/>
  <c r="L13" i="3"/>
  <c r="O13" i="3" s="1"/>
  <c r="P19" i="2"/>
  <c r="O640" i="2"/>
  <c r="L638" i="2"/>
  <c r="M28" i="2"/>
  <c r="P28" i="2" s="1"/>
  <c r="P19" i="1"/>
  <c r="O23" i="2"/>
  <c r="L13" i="2"/>
  <c r="O13" i="2" s="1"/>
  <c r="L640" i="1"/>
  <c r="N66" i="16"/>
  <c r="N68" i="1"/>
  <c r="N12" i="12"/>
  <c r="N10" i="12" s="1"/>
  <c r="N20" i="12"/>
  <c r="N18" i="12" s="1"/>
  <c r="O312" i="12"/>
  <c r="L310" i="12"/>
  <c r="O310" i="12" s="1"/>
  <c r="P337" i="11"/>
  <c r="M26" i="11"/>
  <c r="L252" i="9"/>
  <c r="O254" i="9"/>
  <c r="L254" i="1"/>
  <c r="O254" i="1" s="1"/>
  <c r="M26" i="4"/>
  <c r="M20" i="4" s="1"/>
  <c r="P49" i="4"/>
  <c r="M49" i="1"/>
  <c r="N11" i="2"/>
  <c r="N9" i="2" s="1"/>
  <c r="N29" i="2"/>
  <c r="N28" i="2" s="1"/>
  <c r="P19" i="18"/>
  <c r="L29" i="18"/>
  <c r="O31" i="18"/>
  <c r="P273" i="14"/>
  <c r="M271" i="14"/>
  <c r="P271" i="14" s="1"/>
  <c r="O638" i="13"/>
  <c r="L636" i="13"/>
  <c r="O636" i="13" s="1"/>
  <c r="L22" i="12"/>
  <c r="O23" i="12"/>
  <c r="L13" i="12"/>
  <c r="O13" i="12" s="1"/>
  <c r="O26" i="18"/>
  <c r="L16" i="18"/>
  <c r="O16" i="18" s="1"/>
  <c r="O26" i="10"/>
  <c r="L16" i="10"/>
  <c r="O16" i="10" s="1"/>
  <c r="O331" i="8"/>
  <c r="L329" i="8"/>
  <c r="O329" i="8" s="1"/>
  <c r="O26" i="7"/>
  <c r="L16" i="7"/>
  <c r="O16" i="7" s="1"/>
  <c r="P273" i="8"/>
  <c r="M273" i="1"/>
  <c r="M43" i="4"/>
  <c r="O222" i="8"/>
  <c r="L220" i="8"/>
  <c r="O220" i="8" s="1"/>
  <c r="N12" i="6"/>
  <c r="N10" i="6" s="1"/>
  <c r="N20" i="6"/>
  <c r="N18" i="6" s="1"/>
  <c r="L140" i="5"/>
  <c r="O140" i="5" s="1"/>
  <c r="O32" i="4"/>
  <c r="L30" i="4"/>
  <c r="O30" i="4" s="1"/>
  <c r="O26" i="6"/>
  <c r="L16" i="6"/>
  <c r="O16" i="6" s="1"/>
  <c r="O638" i="18"/>
  <c r="L636" i="18"/>
  <c r="O636" i="18" s="1"/>
  <c r="P11" i="18"/>
  <c r="M9" i="18"/>
  <c r="P55" i="18"/>
  <c r="M53" i="18"/>
  <c r="P53" i="18" s="1"/>
  <c r="M66" i="18"/>
  <c r="P66" i="18" s="1"/>
  <c r="L638" i="17"/>
  <c r="O640" i="17"/>
  <c r="P22" i="17"/>
  <c r="M12" i="17"/>
  <c r="M66" i="17"/>
  <c r="P66" i="17" s="1"/>
  <c r="O640" i="16"/>
  <c r="P22" i="16"/>
  <c r="M12" i="16"/>
  <c r="L310" i="15"/>
  <c r="O310" i="15" s="1"/>
  <c r="P55" i="14"/>
  <c r="N53" i="14"/>
  <c r="N638" i="15"/>
  <c r="O640" i="15"/>
  <c r="P271" i="15"/>
  <c r="O23" i="14"/>
  <c r="L13" i="14"/>
  <c r="O13" i="14" s="1"/>
  <c r="L13" i="13"/>
  <c r="O13" i="13" s="1"/>
  <c r="O252" i="14"/>
  <c r="L250" i="14"/>
  <c r="O250" i="14" s="1"/>
  <c r="P22" i="14"/>
  <c r="M12" i="14"/>
  <c r="O640" i="12"/>
  <c r="L638" i="12"/>
  <c r="O252" i="12"/>
  <c r="L250" i="12"/>
  <c r="L30" i="12"/>
  <c r="O30" i="12" s="1"/>
  <c r="O32" i="12"/>
  <c r="O640" i="14"/>
  <c r="L638" i="14"/>
  <c r="M53" i="11"/>
  <c r="P53" i="11" s="1"/>
  <c r="O32" i="11"/>
  <c r="L30" i="11"/>
  <c r="O30" i="11" s="1"/>
  <c r="P29" i="9"/>
  <c r="M28" i="9"/>
  <c r="P28" i="9" s="1"/>
  <c r="N12" i="10"/>
  <c r="N10" i="10" s="1"/>
  <c r="N20" i="10"/>
  <c r="N18" i="10" s="1"/>
  <c r="P16" i="9"/>
  <c r="O292" i="9"/>
  <c r="L290" i="9"/>
  <c r="O290" i="9" s="1"/>
  <c r="P102" i="7"/>
  <c r="M102" i="1"/>
  <c r="P102" i="1" s="1"/>
  <c r="O26" i="8"/>
  <c r="L16" i="8"/>
  <c r="O16" i="8" s="1"/>
  <c r="O45" i="7"/>
  <c r="L22" i="7"/>
  <c r="L43" i="7"/>
  <c r="P22" i="8"/>
  <c r="M12" i="8"/>
  <c r="N12" i="9"/>
  <c r="N10" i="9" s="1"/>
  <c r="N20" i="9"/>
  <c r="N18" i="9" s="1"/>
  <c r="L290" i="6"/>
  <c r="P53" i="6"/>
  <c r="O31" i="8"/>
  <c r="L29" i="8"/>
  <c r="L11" i="8"/>
  <c r="M41" i="8"/>
  <c r="N20" i="4"/>
  <c r="N18" i="4" s="1"/>
  <c r="L66" i="5"/>
  <c r="O66" i="5" s="1"/>
  <c r="L94" i="6"/>
  <c r="O94" i="6" s="1"/>
  <c r="L22" i="6"/>
  <c r="L636" i="4"/>
  <c r="O636" i="4" s="1"/>
  <c r="O638" i="4"/>
  <c r="N12" i="3"/>
  <c r="N10" i="3" s="1"/>
  <c r="N20" i="3"/>
  <c r="N18" i="3" s="1"/>
  <c r="P273" i="6"/>
  <c r="P22" i="6"/>
  <c r="M12" i="6"/>
  <c r="N222" i="1"/>
  <c r="P19" i="5"/>
  <c r="O57" i="8"/>
  <c r="L22" i="8"/>
  <c r="L55" i="8"/>
  <c r="P41" i="6"/>
  <c r="O23" i="5"/>
  <c r="L13" i="5"/>
  <c r="O13" i="5" s="1"/>
  <c r="O331" i="2"/>
  <c r="L329" i="2"/>
  <c r="O45" i="3"/>
  <c r="L43" i="3"/>
  <c r="L22" i="3"/>
  <c r="L45" i="1"/>
  <c r="P120" i="2"/>
  <c r="M120" i="1"/>
  <c r="M9" i="2"/>
  <c r="P11" i="2"/>
  <c r="O651" i="1"/>
  <c r="P26" i="3"/>
  <c r="M16" i="3"/>
  <c r="P16" i="3" s="1"/>
  <c r="L30" i="3"/>
  <c r="O32" i="3"/>
  <c r="N8" i="11" l="1"/>
  <c r="O331" i="11"/>
  <c r="O252" i="2"/>
  <c r="L94" i="4"/>
  <c r="O94" i="4" s="1"/>
  <c r="O312" i="2"/>
  <c r="L271" i="9"/>
  <c r="O271" i="9" s="1"/>
  <c r="L310" i="3"/>
  <c r="O310" i="3" s="1"/>
  <c r="O329" i="17"/>
  <c r="O220" i="11"/>
  <c r="P53" i="1"/>
  <c r="P26" i="8"/>
  <c r="L290" i="13"/>
  <c r="O290" i="13" s="1"/>
  <c r="L94" i="12"/>
  <c r="O94" i="12" s="1"/>
  <c r="P220" i="13"/>
  <c r="O43" i="5"/>
  <c r="P329" i="2"/>
  <c r="O273" i="6"/>
  <c r="O331" i="13"/>
  <c r="L310" i="16"/>
  <c r="O310" i="16" s="1"/>
  <c r="O53" i="16"/>
  <c r="L41" i="12"/>
  <c r="O41" i="12" s="1"/>
  <c r="L310" i="6"/>
  <c r="O310" i="6" s="1"/>
  <c r="O55" i="16"/>
  <c r="O292" i="3"/>
  <c r="L41" i="6"/>
  <c r="O41" i="6" s="1"/>
  <c r="L271" i="15"/>
  <c r="O271" i="15" s="1"/>
  <c r="N8" i="8"/>
  <c r="L220" i="13"/>
  <c r="O220" i="13" s="1"/>
  <c r="L94" i="9"/>
  <c r="O94" i="9" s="1"/>
  <c r="N37" i="11"/>
  <c r="L250" i="13"/>
  <c r="O250" i="13" s="1"/>
  <c r="O120" i="16"/>
  <c r="L329" i="9"/>
  <c r="O329" i="9" s="1"/>
  <c r="L290" i="16"/>
  <c r="O290" i="16" s="1"/>
  <c r="L94" i="15"/>
  <c r="O94" i="15" s="1"/>
  <c r="L250" i="8"/>
  <c r="O250" i="8" s="1"/>
  <c r="L140" i="6"/>
  <c r="O140" i="6" s="1"/>
  <c r="O142" i="3"/>
  <c r="L140" i="16"/>
  <c r="O140" i="16" s="1"/>
  <c r="M20" i="14"/>
  <c r="M18" i="14" s="1"/>
  <c r="P18" i="14" s="1"/>
  <c r="O96" i="14"/>
  <c r="L41" i="4"/>
  <c r="O41" i="4" s="1"/>
  <c r="L271" i="4"/>
  <c r="O271" i="4" s="1"/>
  <c r="N8" i="17"/>
  <c r="O331" i="17"/>
  <c r="N8" i="9"/>
  <c r="P140" i="17"/>
  <c r="N37" i="7"/>
  <c r="L66" i="14"/>
  <c r="O66" i="14" s="1"/>
  <c r="L220" i="15"/>
  <c r="O220" i="15" s="1"/>
  <c r="L118" i="10"/>
  <c r="O118" i="10" s="1"/>
  <c r="L94" i="13"/>
  <c r="O94" i="13" s="1"/>
  <c r="P26" i="14"/>
  <c r="O142" i="8"/>
  <c r="L140" i="10"/>
  <c r="O140" i="10" s="1"/>
  <c r="P41" i="11"/>
  <c r="O140" i="7"/>
  <c r="P55" i="1"/>
  <c r="L140" i="9"/>
  <c r="O140" i="9" s="1"/>
  <c r="L220" i="10"/>
  <c r="O220" i="10" s="1"/>
  <c r="N37" i="12"/>
  <c r="O250" i="12"/>
  <c r="P220" i="4"/>
  <c r="M329" i="10"/>
  <c r="P329" i="10" s="1"/>
  <c r="M20" i="17"/>
  <c r="P20" i="17" s="1"/>
  <c r="M16" i="17"/>
  <c r="P16" i="17" s="1"/>
  <c r="O11" i="17"/>
  <c r="O331" i="5"/>
  <c r="O68" i="8"/>
  <c r="O53" i="7"/>
  <c r="O292" i="5"/>
  <c r="O41" i="17"/>
  <c r="L271" i="2"/>
  <c r="O271" i="2" s="1"/>
  <c r="N37" i="17"/>
  <c r="O43" i="11"/>
  <c r="L310" i="13"/>
  <c r="O310" i="13" s="1"/>
  <c r="L271" i="18"/>
  <c r="O271" i="18" s="1"/>
  <c r="O222" i="18"/>
  <c r="N250" i="1"/>
  <c r="L66" i="15"/>
  <c r="O66" i="15" s="1"/>
  <c r="L118" i="8"/>
  <c r="O118" i="8" s="1"/>
  <c r="L94" i="8"/>
  <c r="O94" i="8" s="1"/>
  <c r="L9" i="2"/>
  <c r="O9" i="2" s="1"/>
  <c r="O11" i="3"/>
  <c r="L66" i="4"/>
  <c r="O66" i="4" s="1"/>
  <c r="O118" i="9"/>
  <c r="L220" i="9"/>
  <c r="O220" i="9" s="1"/>
  <c r="L250" i="17"/>
  <c r="O250" i="17" s="1"/>
  <c r="O329" i="3"/>
  <c r="M16" i="10"/>
  <c r="P16" i="10" s="1"/>
  <c r="L290" i="15"/>
  <c r="O290" i="15" s="1"/>
  <c r="P26" i="10"/>
  <c r="L271" i="13"/>
  <c r="O271" i="13" s="1"/>
  <c r="N8" i="3"/>
  <c r="L118" i="11"/>
  <c r="O118" i="11" s="1"/>
  <c r="L271" i="16"/>
  <c r="O271" i="16" s="1"/>
  <c r="O273" i="10"/>
  <c r="O55" i="13"/>
  <c r="L271" i="11"/>
  <c r="O271" i="11" s="1"/>
  <c r="P118" i="9"/>
  <c r="O11" i="9"/>
  <c r="L9" i="9"/>
  <c r="O9" i="9" s="1"/>
  <c r="O120" i="2"/>
  <c r="P12" i="7"/>
  <c r="O273" i="8"/>
  <c r="O43" i="15"/>
  <c r="O68" i="3"/>
  <c r="O638" i="9"/>
  <c r="L636" i="8"/>
  <c r="O636" i="8" s="1"/>
  <c r="L12" i="16"/>
  <c r="O12" i="16" s="1"/>
  <c r="N329" i="1"/>
  <c r="N20" i="1"/>
  <c r="N18" i="1" s="1"/>
  <c r="O312" i="14"/>
  <c r="L310" i="14"/>
  <c r="O310" i="14" s="1"/>
  <c r="L220" i="7"/>
  <c r="O220" i="7" s="1"/>
  <c r="N220" i="1"/>
  <c r="N118" i="1"/>
  <c r="L331" i="1"/>
  <c r="O331" i="1" s="1"/>
  <c r="L28" i="2"/>
  <c r="O28" i="2" s="1"/>
  <c r="M20" i="8"/>
  <c r="M18" i="8" s="1"/>
  <c r="P18" i="8" s="1"/>
  <c r="L140" i="13"/>
  <c r="O140" i="13" s="1"/>
  <c r="N8" i="5"/>
  <c r="L250" i="16"/>
  <c r="O250" i="16" s="1"/>
  <c r="L118" i="14"/>
  <c r="O118" i="14" s="1"/>
  <c r="L329" i="7"/>
  <c r="O329" i="7" s="1"/>
  <c r="O252" i="7"/>
  <c r="O22" i="10"/>
  <c r="P53" i="16"/>
  <c r="N8" i="2"/>
  <c r="L66" i="11"/>
  <c r="O66" i="11" s="1"/>
  <c r="L142" i="1"/>
  <c r="O142" i="1" s="1"/>
  <c r="L271" i="17"/>
  <c r="O271" i="17" s="1"/>
  <c r="L20" i="13"/>
  <c r="L18" i="13" s="1"/>
  <c r="O18" i="13" s="1"/>
  <c r="O312" i="8"/>
  <c r="L310" i="8"/>
  <c r="O310" i="8" s="1"/>
  <c r="L140" i="14"/>
  <c r="O140" i="14" s="1"/>
  <c r="L28" i="9"/>
  <c r="O28" i="9" s="1"/>
  <c r="L329" i="6"/>
  <c r="O329" i="6" s="1"/>
  <c r="O22" i="13"/>
  <c r="O96" i="7"/>
  <c r="L94" i="7"/>
  <c r="O94" i="7" s="1"/>
  <c r="L329" i="12"/>
  <c r="O329" i="12" s="1"/>
  <c r="N8" i="4"/>
  <c r="N140" i="1"/>
  <c r="L250" i="18"/>
  <c r="O250" i="18" s="1"/>
  <c r="L41" i="2"/>
  <c r="O41" i="2" s="1"/>
  <c r="O43" i="2"/>
  <c r="N8" i="6"/>
  <c r="O638" i="5"/>
  <c r="L118" i="17"/>
  <c r="O118" i="17" s="1"/>
  <c r="P20" i="2"/>
  <c r="P140" i="18"/>
  <c r="O120" i="9"/>
  <c r="L222" i="1"/>
  <c r="O222" i="1" s="1"/>
  <c r="L310" i="7"/>
  <c r="O310" i="7" s="1"/>
  <c r="L290" i="17"/>
  <c r="O290" i="17" s="1"/>
  <c r="M37" i="9"/>
  <c r="O222" i="14"/>
  <c r="L220" i="14"/>
  <c r="O220" i="14" s="1"/>
  <c r="O26" i="1"/>
  <c r="O22" i="5"/>
  <c r="O16" i="1"/>
  <c r="P273" i="1"/>
  <c r="P41" i="9"/>
  <c r="L20" i="18"/>
  <c r="O20" i="18" s="1"/>
  <c r="N8" i="10"/>
  <c r="N8" i="12"/>
  <c r="L118" i="6"/>
  <c r="O118" i="6" s="1"/>
  <c r="O22" i="18"/>
  <c r="L20" i="15"/>
  <c r="O20" i="15" s="1"/>
  <c r="N37" i="5"/>
  <c r="L20" i="10"/>
  <c r="L18" i="10" s="1"/>
  <c r="O18" i="10" s="1"/>
  <c r="L53" i="18"/>
  <c r="O53" i="18" s="1"/>
  <c r="L250" i="3"/>
  <c r="O250" i="3" s="1"/>
  <c r="P53" i="5"/>
  <c r="L12" i="15"/>
  <c r="L10" i="15" s="1"/>
  <c r="L252" i="1"/>
  <c r="O252" i="1" s="1"/>
  <c r="M66" i="12"/>
  <c r="P66" i="12" s="1"/>
  <c r="N11" i="1"/>
  <c r="N9" i="1" s="1"/>
  <c r="N37" i="9"/>
  <c r="L292" i="1"/>
  <c r="O292" i="1" s="1"/>
  <c r="O292" i="14"/>
  <c r="P12" i="18"/>
  <c r="O22" i="16"/>
  <c r="P142" i="1"/>
  <c r="O53" i="10"/>
  <c r="O55" i="10"/>
  <c r="P250" i="3"/>
  <c r="L271" i="3"/>
  <c r="O271" i="3" s="1"/>
  <c r="L20" i="4"/>
  <c r="L18" i="4" s="1"/>
  <c r="O18" i="4" s="1"/>
  <c r="O55" i="2"/>
  <c r="L53" i="2"/>
  <c r="O53" i="2" s="1"/>
  <c r="M94" i="8"/>
  <c r="P94" i="8" s="1"/>
  <c r="P96" i="8"/>
  <c r="L12" i="4"/>
  <c r="L10" i="4" s="1"/>
  <c r="O10" i="4" s="1"/>
  <c r="O120" i="18"/>
  <c r="L118" i="18"/>
  <c r="O118" i="18" s="1"/>
  <c r="M271" i="1"/>
  <c r="M18" i="2"/>
  <c r="P18" i="2" s="1"/>
  <c r="N37" i="3"/>
  <c r="P290" i="18"/>
  <c r="L312" i="1"/>
  <c r="O312" i="1" s="1"/>
  <c r="N37" i="8"/>
  <c r="P53" i="8"/>
  <c r="P252" i="1"/>
  <c r="L12" i="5"/>
  <c r="L10" i="5" s="1"/>
  <c r="O10" i="5" s="1"/>
  <c r="P20" i="5"/>
  <c r="L273" i="1"/>
  <c r="O273" i="1" s="1"/>
  <c r="L13" i="1"/>
  <c r="O13" i="1" s="1"/>
  <c r="M290" i="1"/>
  <c r="P329" i="9"/>
  <c r="M118" i="1"/>
  <c r="M37" i="15"/>
  <c r="N37" i="16"/>
  <c r="O29" i="15"/>
  <c r="L28" i="15"/>
  <c r="O220" i="18"/>
  <c r="P312" i="1"/>
  <c r="O11" i="15"/>
  <c r="L9" i="15"/>
  <c r="O9" i="15" s="1"/>
  <c r="O222" i="2"/>
  <c r="L220" i="2"/>
  <c r="O220" i="2" s="1"/>
  <c r="M331" i="1"/>
  <c r="P331" i="1" s="1"/>
  <c r="N290" i="1"/>
  <c r="N28" i="16"/>
  <c r="O11" i="14"/>
  <c r="L9" i="14"/>
  <c r="O9" i="14" s="1"/>
  <c r="N37" i="15"/>
  <c r="M220" i="1"/>
  <c r="P292" i="1"/>
  <c r="L29" i="1"/>
  <c r="O29" i="1" s="1"/>
  <c r="O31" i="1"/>
  <c r="L11" i="1"/>
  <c r="L310" i="5"/>
  <c r="O310" i="5" s="1"/>
  <c r="O312" i="5"/>
  <c r="O11" i="13"/>
  <c r="L9" i="13"/>
  <c r="O9" i="13" s="1"/>
  <c r="N66" i="1"/>
  <c r="M250" i="1"/>
  <c r="O20" i="16"/>
  <c r="N37" i="10"/>
  <c r="P53" i="10"/>
  <c r="O222" i="17"/>
  <c r="L220" i="17"/>
  <c r="O220" i="17" s="1"/>
  <c r="O30" i="17"/>
  <c r="L28" i="17"/>
  <c r="O28" i="17" s="1"/>
  <c r="O96" i="18"/>
  <c r="L94" i="18"/>
  <c r="O94" i="18" s="1"/>
  <c r="P22" i="1"/>
  <c r="M12" i="1"/>
  <c r="O120" i="7"/>
  <c r="L118" i="7"/>
  <c r="O118" i="7" s="1"/>
  <c r="O29" i="16"/>
  <c r="L28" i="16"/>
  <c r="N37" i="18"/>
  <c r="M37" i="2"/>
  <c r="P37" i="2" s="1"/>
  <c r="O310" i="18"/>
  <c r="P310" i="18"/>
  <c r="O273" i="7"/>
  <c r="L271" i="7"/>
  <c r="O271" i="7" s="1"/>
  <c r="O120" i="5"/>
  <c r="L118" i="5"/>
  <c r="O118" i="5" s="1"/>
  <c r="P20" i="4"/>
  <c r="M18" i="4"/>
  <c r="P18" i="4" s="1"/>
  <c r="P9" i="2"/>
  <c r="O55" i="15"/>
  <c r="L53" i="15"/>
  <c r="O53" i="15" s="1"/>
  <c r="O120" i="12"/>
  <c r="L118" i="12"/>
  <c r="O118" i="12" s="1"/>
  <c r="O41" i="9"/>
  <c r="P41" i="8"/>
  <c r="P12" i="2"/>
  <c r="M10" i="2"/>
  <c r="P10" i="2" s="1"/>
  <c r="P68" i="6"/>
  <c r="M66" i="6"/>
  <c r="L28" i="8"/>
  <c r="O28" i="8" s="1"/>
  <c r="O29" i="8"/>
  <c r="P12" i="16"/>
  <c r="M41" i="4"/>
  <c r="P43" i="4"/>
  <c r="P9" i="13"/>
  <c r="M37" i="17"/>
  <c r="P222" i="1"/>
  <c r="N10" i="15"/>
  <c r="N8" i="15" s="1"/>
  <c r="P12" i="15"/>
  <c r="O220" i="4"/>
  <c r="O29" i="4"/>
  <c r="L28" i="4"/>
  <c r="O28" i="4" s="1"/>
  <c r="M16" i="7"/>
  <c r="P26" i="7"/>
  <c r="M20" i="7"/>
  <c r="M20" i="15"/>
  <c r="P26" i="15"/>
  <c r="M16" i="15"/>
  <c r="O55" i="14"/>
  <c r="L53" i="14"/>
  <c r="O53" i="14" s="1"/>
  <c r="O638" i="3"/>
  <c r="L636" i="3"/>
  <c r="O636" i="3" s="1"/>
  <c r="O41" i="15"/>
  <c r="O30" i="3"/>
  <c r="L28" i="3"/>
  <c r="O28" i="3" s="1"/>
  <c r="O22" i="3"/>
  <c r="L12" i="3"/>
  <c r="L20" i="3"/>
  <c r="O290" i="6"/>
  <c r="O43" i="7"/>
  <c r="L41" i="7"/>
  <c r="P20" i="10"/>
  <c r="M18" i="10"/>
  <c r="P18" i="10" s="1"/>
  <c r="O22" i="12"/>
  <c r="L12" i="12"/>
  <c r="L20" i="12"/>
  <c r="O29" i="18"/>
  <c r="L28" i="18"/>
  <c r="O28" i="18" s="1"/>
  <c r="P26" i="11"/>
  <c r="M16" i="11"/>
  <c r="P16" i="11" s="1"/>
  <c r="O118" i="16"/>
  <c r="P9" i="7"/>
  <c r="P66" i="16"/>
  <c r="O30" i="14"/>
  <c r="L28" i="14"/>
  <c r="O28" i="14" s="1"/>
  <c r="O30" i="13"/>
  <c r="L28" i="13"/>
  <c r="O28" i="13" s="1"/>
  <c r="P26" i="18"/>
  <c r="M16" i="18"/>
  <c r="M20" i="18"/>
  <c r="P9" i="8"/>
  <c r="O22" i="2"/>
  <c r="L12" i="2"/>
  <c r="L20" i="2"/>
  <c r="P66" i="3"/>
  <c r="M37" i="3"/>
  <c r="N636" i="6"/>
  <c r="O636" i="6" s="1"/>
  <c r="O638" i="6"/>
  <c r="P12" i="9"/>
  <c r="M10" i="9"/>
  <c r="P10" i="9" s="1"/>
  <c r="P94" i="14"/>
  <c r="M37" i="14"/>
  <c r="O20" i="5"/>
  <c r="L18" i="5"/>
  <c r="O18" i="5" s="1"/>
  <c r="L28" i="11"/>
  <c r="O28" i="11" s="1"/>
  <c r="O29" i="11"/>
  <c r="O9" i="16"/>
  <c r="O66" i="16"/>
  <c r="P220" i="18"/>
  <c r="P331" i="5"/>
  <c r="M329" i="5"/>
  <c r="M37" i="5" s="1"/>
  <c r="O9" i="18"/>
  <c r="P49" i="1"/>
  <c r="M26" i="1"/>
  <c r="M43" i="1"/>
  <c r="O640" i="1"/>
  <c r="L638" i="1"/>
  <c r="L28" i="5"/>
  <c r="O28" i="5" s="1"/>
  <c r="O29" i="5"/>
  <c r="O11" i="6"/>
  <c r="L9" i="6"/>
  <c r="P41" i="18"/>
  <c r="M18" i="3"/>
  <c r="P18" i="3" s="1"/>
  <c r="P20" i="3"/>
  <c r="O9" i="10"/>
  <c r="M10" i="13"/>
  <c r="P10" i="13" s="1"/>
  <c r="P12" i="13"/>
  <c r="L20" i="17"/>
  <c r="O22" i="17"/>
  <c r="L12" i="17"/>
  <c r="O29" i="12"/>
  <c r="L28" i="12"/>
  <c r="O28" i="12" s="1"/>
  <c r="O22" i="14"/>
  <c r="L12" i="14"/>
  <c r="L20" i="14"/>
  <c r="L20" i="6"/>
  <c r="L12" i="6"/>
  <c r="O22" i="6"/>
  <c r="O12" i="10"/>
  <c r="L10" i="10"/>
  <c r="O10" i="10" s="1"/>
  <c r="L43" i="1"/>
  <c r="L22" i="1"/>
  <c r="O45" i="1"/>
  <c r="M18" i="5"/>
  <c r="P18" i="5" s="1"/>
  <c r="N636" i="15"/>
  <c r="O636" i="15" s="1"/>
  <c r="O638" i="15"/>
  <c r="P9" i="18"/>
  <c r="O32" i="1"/>
  <c r="L30" i="1"/>
  <c r="P9" i="5"/>
  <c r="L20" i="9"/>
  <c r="O22" i="9"/>
  <c r="L12" i="9"/>
  <c r="P26" i="16"/>
  <c r="M16" i="16"/>
  <c r="P16" i="16" s="1"/>
  <c r="P94" i="3"/>
  <c r="O29" i="7"/>
  <c r="L28" i="7"/>
  <c r="O28" i="7" s="1"/>
  <c r="P96" i="18"/>
  <c r="M94" i="18"/>
  <c r="P94" i="18" s="1"/>
  <c r="O41" i="11"/>
  <c r="M68" i="1"/>
  <c r="P68" i="1" s="1"/>
  <c r="N271" i="1"/>
  <c r="O271" i="6"/>
  <c r="O68" i="6"/>
  <c r="L66" i="6"/>
  <c r="O66" i="6" s="1"/>
  <c r="P20" i="9"/>
  <c r="M18" i="9"/>
  <c r="P18" i="9" s="1"/>
  <c r="P310" i="6"/>
  <c r="M310" i="1"/>
  <c r="P310" i="1" s="1"/>
  <c r="O11" i="11"/>
  <c r="L9" i="11"/>
  <c r="O43" i="3"/>
  <c r="L41" i="3"/>
  <c r="O41" i="5"/>
  <c r="O55" i="8"/>
  <c r="L53" i="8"/>
  <c r="O22" i="7"/>
  <c r="L12" i="7"/>
  <c r="L20" i="7"/>
  <c r="P12" i="14"/>
  <c r="M10" i="14"/>
  <c r="P10" i="14" s="1"/>
  <c r="N37" i="14"/>
  <c r="P53" i="14"/>
  <c r="O638" i="17"/>
  <c r="L636" i="17"/>
  <c r="O636" i="17" s="1"/>
  <c r="O252" i="9"/>
  <c r="L250" i="9"/>
  <c r="O250" i="9" s="1"/>
  <c r="P9" i="1"/>
  <c r="P12" i="5"/>
  <c r="O11" i="5"/>
  <c r="L9" i="5"/>
  <c r="L20" i="11"/>
  <c r="O22" i="11"/>
  <c r="L12" i="11"/>
  <c r="O66" i="17"/>
  <c r="P12" i="4"/>
  <c r="M37" i="13"/>
  <c r="P37" i="13" s="1"/>
  <c r="M20" i="11"/>
  <c r="M37" i="16"/>
  <c r="P41" i="16"/>
  <c r="L120" i="1"/>
  <c r="O120" i="1" s="1"/>
  <c r="O11" i="4"/>
  <c r="L9" i="4"/>
  <c r="O41" i="10"/>
  <c r="P118" i="16"/>
  <c r="P26" i="5"/>
  <c r="M16" i="5"/>
  <c r="P16" i="5" s="1"/>
  <c r="L18" i="16"/>
  <c r="O18" i="16" s="1"/>
  <c r="N37" i="6"/>
  <c r="O22" i="8"/>
  <c r="L20" i="8"/>
  <c r="L12" i="8"/>
  <c r="P12" i="17"/>
  <c r="P26" i="6"/>
  <c r="M16" i="6"/>
  <c r="P16" i="6" s="1"/>
  <c r="P9" i="9"/>
  <c r="M18" i="12"/>
  <c r="P18" i="12" s="1"/>
  <c r="P20" i="12"/>
  <c r="P9" i="15"/>
  <c r="P9" i="6"/>
  <c r="P12" i="11"/>
  <c r="M16" i="12"/>
  <c r="P16" i="12" s="1"/>
  <c r="P26" i="12"/>
  <c r="O34" i="1"/>
  <c r="L14" i="1"/>
  <c r="O14" i="1" s="1"/>
  <c r="P120" i="1"/>
  <c r="M20" i="6"/>
  <c r="O638" i="14"/>
  <c r="L636" i="14"/>
  <c r="O636" i="14" s="1"/>
  <c r="L28" i="6"/>
  <c r="O28" i="6" s="1"/>
  <c r="O29" i="6"/>
  <c r="P68" i="7"/>
  <c r="M66" i="7"/>
  <c r="P66" i="7" s="1"/>
  <c r="P43" i="7"/>
  <c r="M41" i="7"/>
  <c r="O638" i="10"/>
  <c r="L636" i="10"/>
  <c r="O636" i="10" s="1"/>
  <c r="P12" i="12"/>
  <c r="P331" i="18"/>
  <c r="M329" i="18"/>
  <c r="P329" i="18" s="1"/>
  <c r="P12" i="3"/>
  <c r="M10" i="3"/>
  <c r="P331" i="12"/>
  <c r="M329" i="12"/>
  <c r="P329" i="12" s="1"/>
  <c r="O9" i="17"/>
  <c r="O96" i="17"/>
  <c r="L94" i="17"/>
  <c r="O94" i="17" s="1"/>
  <c r="M140" i="1"/>
  <c r="O273" i="5"/>
  <c r="L271" i="5"/>
  <c r="O271" i="5" s="1"/>
  <c r="P96" i="12"/>
  <c r="M94" i="12"/>
  <c r="P94" i="12" s="1"/>
  <c r="O43" i="14"/>
  <c r="L41" i="14"/>
  <c r="P9" i="14"/>
  <c r="P331" i="7"/>
  <c r="M329" i="7"/>
  <c r="P329" i="7" s="1"/>
  <c r="O55" i="11"/>
  <c r="L53" i="11"/>
  <c r="O53" i="11" s="1"/>
  <c r="L55" i="1"/>
  <c r="O57" i="1"/>
  <c r="O9" i="7"/>
  <c r="P41" i="12"/>
  <c r="O329" i="2"/>
  <c r="P12" i="6"/>
  <c r="O11" i="8"/>
  <c r="L9" i="8"/>
  <c r="P12" i="8"/>
  <c r="M10" i="8"/>
  <c r="P10" i="8" s="1"/>
  <c r="P12" i="10"/>
  <c r="O638" i="12"/>
  <c r="L636" i="12"/>
  <c r="O636" i="12" s="1"/>
  <c r="M20" i="16"/>
  <c r="P271" i="6"/>
  <c r="M16" i="4"/>
  <c r="P16" i="4" s="1"/>
  <c r="P26" i="4"/>
  <c r="M37" i="11"/>
  <c r="O638" i="2"/>
  <c r="L636" i="2"/>
  <c r="O636" i="2" s="1"/>
  <c r="N30" i="1"/>
  <c r="N28" i="1" s="1"/>
  <c r="N12" i="1"/>
  <c r="O96" i="2"/>
  <c r="L96" i="1"/>
  <c r="O96" i="1" s="1"/>
  <c r="L94" i="2"/>
  <c r="O140" i="3"/>
  <c r="M96" i="1"/>
  <c r="P96" i="1" s="1"/>
  <c r="O68" i="9"/>
  <c r="L66" i="9"/>
  <c r="O66" i="9" s="1"/>
  <c r="O638" i="7"/>
  <c r="L636" i="7"/>
  <c r="O636" i="7" s="1"/>
  <c r="O638" i="11"/>
  <c r="L636" i="11"/>
  <c r="O636" i="11" s="1"/>
  <c r="P20" i="13"/>
  <c r="M18" i="13"/>
  <c r="P18" i="13" s="1"/>
  <c r="P9" i="16"/>
  <c r="N28" i="15"/>
  <c r="O30" i="15"/>
  <c r="L28" i="10"/>
  <c r="O28" i="10" s="1"/>
  <c r="O29" i="10"/>
  <c r="O11" i="12"/>
  <c r="L9" i="12"/>
  <c r="O12" i="18"/>
  <c r="L10" i="18"/>
  <c r="O10" i="18" s="1"/>
  <c r="O68" i="2"/>
  <c r="L66" i="2"/>
  <c r="L68" i="1"/>
  <c r="O68" i="1" s="1"/>
  <c r="O55" i="3"/>
  <c r="L53" i="3"/>
  <c r="O53" i="3" s="1"/>
  <c r="O12" i="13"/>
  <c r="L10" i="13"/>
  <c r="L10" i="16" l="1"/>
  <c r="O10" i="16" s="1"/>
  <c r="P37" i="11"/>
  <c r="P20" i="14"/>
  <c r="P37" i="9"/>
  <c r="M18" i="17"/>
  <c r="P18" i="17" s="1"/>
  <c r="M10" i="17"/>
  <c r="P10" i="17" s="1"/>
  <c r="L37" i="10"/>
  <c r="O37" i="10" s="1"/>
  <c r="P37" i="17"/>
  <c r="O28" i="15"/>
  <c r="O20" i="13"/>
  <c r="M37" i="10"/>
  <c r="P37" i="10" s="1"/>
  <c r="L329" i="1"/>
  <c r="O329" i="1" s="1"/>
  <c r="L37" i="13"/>
  <c r="O37" i="13" s="1"/>
  <c r="P220" i="1"/>
  <c r="P118" i="1"/>
  <c r="M10" i="10"/>
  <c r="P10" i="10" s="1"/>
  <c r="L37" i="4"/>
  <c r="O37" i="4" s="1"/>
  <c r="O20" i="4"/>
  <c r="P250" i="1"/>
  <c r="O12" i="5"/>
  <c r="L140" i="1"/>
  <c r="O140" i="1" s="1"/>
  <c r="P140" i="1"/>
  <c r="P20" i="8"/>
  <c r="L37" i="16"/>
  <c r="O37" i="16" s="1"/>
  <c r="O12" i="15"/>
  <c r="O20" i="10"/>
  <c r="L290" i="1"/>
  <c r="O290" i="1" s="1"/>
  <c r="L310" i="1"/>
  <c r="O310" i="1" s="1"/>
  <c r="L118" i="1"/>
  <c r="O118" i="1" s="1"/>
  <c r="M37" i="8"/>
  <c r="P37" i="8" s="1"/>
  <c r="P290" i="1"/>
  <c r="O12" i="4"/>
  <c r="L18" i="15"/>
  <c r="O18" i="15" s="1"/>
  <c r="P271" i="1"/>
  <c r="P37" i="3"/>
  <c r="L18" i="18"/>
  <c r="O18" i="18" s="1"/>
  <c r="L37" i="6"/>
  <c r="O37" i="6" s="1"/>
  <c r="P37" i="5"/>
  <c r="L37" i="17"/>
  <c r="O37" i="17" s="1"/>
  <c r="L37" i="18"/>
  <c r="O37" i="18" s="1"/>
  <c r="P37" i="15"/>
  <c r="L37" i="15"/>
  <c r="O37" i="15" s="1"/>
  <c r="O28" i="16"/>
  <c r="P37" i="16"/>
  <c r="L220" i="1"/>
  <c r="O220" i="1" s="1"/>
  <c r="N37" i="1"/>
  <c r="L37" i="11"/>
  <c r="O37" i="11" s="1"/>
  <c r="M94" i="1"/>
  <c r="P94" i="1" s="1"/>
  <c r="L8" i="10"/>
  <c r="O8" i="10" s="1"/>
  <c r="M8" i="9"/>
  <c r="P8" i="9" s="1"/>
  <c r="M37" i="18"/>
  <c r="P37" i="18" s="1"/>
  <c r="M10" i="16"/>
  <c r="M10" i="12"/>
  <c r="M8" i="12" s="1"/>
  <c r="P8" i="12" s="1"/>
  <c r="O11" i="1"/>
  <c r="L9" i="1"/>
  <c r="O9" i="1" s="1"/>
  <c r="M8" i="8"/>
  <c r="P8" i="8" s="1"/>
  <c r="P37" i="14"/>
  <c r="L10" i="9"/>
  <c r="O12" i="9"/>
  <c r="O10" i="15"/>
  <c r="L8" i="15"/>
  <c r="O8" i="15" s="1"/>
  <c r="O55" i="1"/>
  <c r="L53" i="1"/>
  <c r="O53" i="1" s="1"/>
  <c r="M37" i="7"/>
  <c r="P37" i="7" s="1"/>
  <c r="P41" i="7"/>
  <c r="O12" i="8"/>
  <c r="L10" i="8"/>
  <c r="O10" i="8" s="1"/>
  <c r="M10" i="4"/>
  <c r="O20" i="11"/>
  <c r="L18" i="11"/>
  <c r="O18" i="11" s="1"/>
  <c r="O53" i="8"/>
  <c r="L37" i="8"/>
  <c r="O37" i="8" s="1"/>
  <c r="O9" i="11"/>
  <c r="L20" i="1"/>
  <c r="O22" i="1"/>
  <c r="L12" i="1"/>
  <c r="O12" i="6"/>
  <c r="L10" i="6"/>
  <c r="O10" i="6" s="1"/>
  <c r="O9" i="6"/>
  <c r="P43" i="1"/>
  <c r="M41" i="1"/>
  <c r="M66" i="1"/>
  <c r="P66" i="1" s="1"/>
  <c r="O20" i="3"/>
  <c r="L18" i="3"/>
  <c r="O18" i="3" s="1"/>
  <c r="M8" i="2"/>
  <c r="P8" i="2" s="1"/>
  <c r="O94" i="2"/>
  <c r="L94" i="1"/>
  <c r="O94" i="1" s="1"/>
  <c r="O20" i="8"/>
  <c r="L18" i="8"/>
  <c r="O18" i="8" s="1"/>
  <c r="L8" i="5"/>
  <c r="O8" i="5" s="1"/>
  <c r="O9" i="5"/>
  <c r="O20" i="7"/>
  <c r="L18" i="7"/>
  <c r="O18" i="7" s="1"/>
  <c r="O20" i="9"/>
  <c r="L18" i="9"/>
  <c r="O18" i="9" s="1"/>
  <c r="O43" i="1"/>
  <c r="L41" i="1"/>
  <c r="O20" i="6"/>
  <c r="L18" i="6"/>
  <c r="O18" i="6" s="1"/>
  <c r="O12" i="17"/>
  <c r="L10" i="17"/>
  <c r="P26" i="1"/>
  <c r="M16" i="1"/>
  <c r="M20" i="1"/>
  <c r="L250" i="1"/>
  <c r="O250" i="1" s="1"/>
  <c r="P20" i="18"/>
  <c r="M18" i="18"/>
  <c r="P18" i="18" s="1"/>
  <c r="L10" i="3"/>
  <c r="O12" i="3"/>
  <c r="P20" i="15"/>
  <c r="M18" i="15"/>
  <c r="P18" i="15" s="1"/>
  <c r="L37" i="9"/>
  <c r="O37" i="9" s="1"/>
  <c r="L37" i="12"/>
  <c r="O37" i="12" s="1"/>
  <c r="O10" i="13"/>
  <c r="L8" i="13"/>
  <c r="O8" i="13" s="1"/>
  <c r="P16" i="15"/>
  <c r="M10" i="15"/>
  <c r="P20" i="16"/>
  <c r="M18" i="16"/>
  <c r="P18" i="16" s="1"/>
  <c r="O9" i="8"/>
  <c r="M8" i="14"/>
  <c r="P8" i="14" s="1"/>
  <c r="O12" i="7"/>
  <c r="L10" i="7"/>
  <c r="L37" i="5"/>
  <c r="O37" i="5" s="1"/>
  <c r="O20" i="14"/>
  <c r="L18" i="14"/>
  <c r="O18" i="14" s="1"/>
  <c r="O20" i="2"/>
  <c r="L18" i="2"/>
  <c r="O18" i="2" s="1"/>
  <c r="P16" i="18"/>
  <c r="M10" i="18"/>
  <c r="L37" i="7"/>
  <c r="O37" i="7" s="1"/>
  <c r="O41" i="7"/>
  <c r="P20" i="7"/>
  <c r="M18" i="7"/>
  <c r="P18" i="7" s="1"/>
  <c r="M8" i="13"/>
  <c r="P8" i="13" s="1"/>
  <c r="M37" i="12"/>
  <c r="P37" i="12" s="1"/>
  <c r="P10" i="3"/>
  <c r="M8" i="3"/>
  <c r="P8" i="3" s="1"/>
  <c r="M10" i="5"/>
  <c r="L10" i="14"/>
  <c r="O12" i="14"/>
  <c r="O20" i="17"/>
  <c r="L18" i="17"/>
  <c r="O18" i="17" s="1"/>
  <c r="L8" i="18"/>
  <c r="O8" i="18" s="1"/>
  <c r="O12" i="2"/>
  <c r="L10" i="2"/>
  <c r="L271" i="1"/>
  <c r="O271" i="1" s="1"/>
  <c r="O20" i="12"/>
  <c r="L18" i="12"/>
  <c r="O18" i="12" s="1"/>
  <c r="P66" i="6"/>
  <c r="M37" i="6"/>
  <c r="P37" i="6" s="1"/>
  <c r="P329" i="5"/>
  <c r="M329" i="1"/>
  <c r="P329" i="1" s="1"/>
  <c r="L66" i="1"/>
  <c r="O66" i="1" s="1"/>
  <c r="O66" i="2"/>
  <c r="L37" i="2"/>
  <c r="O37" i="2" s="1"/>
  <c r="O9" i="12"/>
  <c r="N10" i="1"/>
  <c r="N8" i="1" s="1"/>
  <c r="P12" i="1"/>
  <c r="M10" i="6"/>
  <c r="L37" i="14"/>
  <c r="O37" i="14" s="1"/>
  <c r="O41" i="14"/>
  <c r="P20" i="6"/>
  <c r="M18" i="6"/>
  <c r="P18" i="6" s="1"/>
  <c r="M10" i="11"/>
  <c r="O9" i="4"/>
  <c r="L8" i="4"/>
  <c r="O8" i="4" s="1"/>
  <c r="P20" i="11"/>
  <c r="M18" i="11"/>
  <c r="P18" i="11" s="1"/>
  <c r="O12" i="11"/>
  <c r="L10" i="11"/>
  <c r="O10" i="11" s="1"/>
  <c r="L37" i="3"/>
  <c r="O37" i="3" s="1"/>
  <c r="O41" i="3"/>
  <c r="L28" i="1"/>
  <c r="O28" i="1" s="1"/>
  <c r="O30" i="1"/>
  <c r="O638" i="1"/>
  <c r="L636" i="1"/>
  <c r="O636" i="1" s="1"/>
  <c r="L10" i="12"/>
  <c r="O10" i="12" s="1"/>
  <c r="O12" i="12"/>
  <c r="P16" i="7"/>
  <c r="M10" i="7"/>
  <c r="P41" i="4"/>
  <c r="M37" i="4"/>
  <c r="P37" i="4" s="1"/>
  <c r="L8" i="16" l="1"/>
  <c r="O8" i="16" s="1"/>
  <c r="M8" i="17"/>
  <c r="P8" i="17" s="1"/>
  <c r="M8" i="10"/>
  <c r="P8" i="10" s="1"/>
  <c r="P10" i="12"/>
  <c r="L8" i="8"/>
  <c r="O8" i="8" s="1"/>
  <c r="P10" i="16"/>
  <c r="M8" i="16"/>
  <c r="P8" i="16" s="1"/>
  <c r="L8" i="12"/>
  <c r="O8" i="12" s="1"/>
  <c r="L8" i="6"/>
  <c r="O8" i="6" s="1"/>
  <c r="P10" i="18"/>
  <c r="M8" i="18"/>
  <c r="P8" i="18" s="1"/>
  <c r="P16" i="1"/>
  <c r="M10" i="1"/>
  <c r="O10" i="7"/>
  <c r="L8" i="7"/>
  <c r="O8" i="7" s="1"/>
  <c r="O10" i="3"/>
  <c r="L8" i="3"/>
  <c r="O8" i="3" s="1"/>
  <c r="P10" i="4"/>
  <c r="M8" i="4"/>
  <c r="P8" i="4" s="1"/>
  <c r="O10" i="2"/>
  <c r="L8" i="2"/>
  <c r="O8" i="2" s="1"/>
  <c r="O10" i="14"/>
  <c r="L8" i="14"/>
  <c r="O8" i="14" s="1"/>
  <c r="O10" i="17"/>
  <c r="L8" i="17"/>
  <c r="O8" i="17" s="1"/>
  <c r="L8" i="11"/>
  <c r="O8" i="11" s="1"/>
  <c r="P10" i="6"/>
  <c r="M8" i="6"/>
  <c r="P8" i="6" s="1"/>
  <c r="P10" i="11"/>
  <c r="M8" i="11"/>
  <c r="P8" i="11" s="1"/>
  <c r="P10" i="15"/>
  <c r="M8" i="15"/>
  <c r="P8" i="15" s="1"/>
  <c r="P41" i="1"/>
  <c r="M37" i="1"/>
  <c r="P37" i="1" s="1"/>
  <c r="O12" i="1"/>
  <c r="L10" i="1"/>
  <c r="O41" i="1"/>
  <c r="L37" i="1"/>
  <c r="O37" i="1" s="1"/>
  <c r="O20" i="1"/>
  <c r="L18" i="1"/>
  <c r="O18" i="1" s="1"/>
  <c r="P10" i="5"/>
  <c r="M8" i="5"/>
  <c r="P8" i="5" s="1"/>
  <c r="P10" i="7"/>
  <c r="M8" i="7"/>
  <c r="P8" i="7" s="1"/>
  <c r="P20" i="1"/>
  <c r="M18" i="1"/>
  <c r="P18" i="1" s="1"/>
  <c r="O10" i="9"/>
  <c r="L8" i="9"/>
  <c r="O8" i="9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<sst xmlns="http://schemas.openxmlformats.org/spreadsheetml/2006/main" count="23688" uniqueCount="295">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</sst>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6.85546875" customWidth="1"/>
    <col min="8" max="8" width="10.85546875" customWidth="1"/>
    <col min="9" max="9" width="17.7109375" bestFit="1" customWidth="1"/>
    <col min="10" max="10" width="15.85546875" customWidth="1"/>
    <col min="11" max="11" width="11" bestFit="1" customWidth="1"/>
    <col min="12" max="12" width="21.57031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124611640.81999999</v>
      </c>
      <c r="M8" s="23">
        <f t="shared" ca="1" si="0"/>
        <v>86936801.819999993</v>
      </c>
      <c r="N8" s="23">
        <f t="shared" ca="1" si="0"/>
        <v>102065648.81999999</v>
      </c>
      <c r="O8" s="22">
        <f t="shared" ref="O8:O16" ca="1" si="1">IF(L8&gt;0,N8*100/L8,0)</f>
        <v>81.906993719336853</v>
      </c>
      <c r="P8" s="22">
        <f t="shared" ref="P8:P16" ca="1" si="2">IF(M8&gt;0,N8*100/M8,0)</f>
        <v>117.40212048670001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124611640.81999999</v>
      </c>
      <c r="M10" s="30">
        <f t="shared" ca="1" si="4"/>
        <v>86936801.819999993</v>
      </c>
      <c r="N10" s="30">
        <f t="shared" ca="1" si="4"/>
        <v>102065648.81999999</v>
      </c>
      <c r="O10" s="29">
        <f t="shared" ca="1" si="1"/>
        <v>81.906993719336853</v>
      </c>
      <c r="P10" s="29">
        <f t="shared" ca="1" si="2"/>
        <v>117.40212048670001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102866465.81999999</v>
      </c>
      <c r="M12" s="39">
        <f t="shared" ca="1" si="6"/>
        <v>65191626.82</v>
      </c>
      <c r="N12" s="39">
        <f t="shared" ca="1" si="6"/>
        <v>81178678.25999999</v>
      </c>
      <c r="O12" s="39">
        <f t="shared" ca="1" si="1"/>
        <v>78.916561984398115</v>
      </c>
      <c r="P12" s="39">
        <f t="shared" ca="1" si="2"/>
        <v>124.52316688482355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36669405.719999999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66197060.100000001</v>
      </c>
      <c r="M14" s="39">
        <f t="shared" si="8"/>
        <v>0</v>
      </c>
      <c r="N14" s="39">
        <f t="shared" ca="1" si="8"/>
        <v>25495011.939999998</v>
      </c>
      <c r="O14" s="39">
        <f t="shared" ca="1" si="1"/>
        <v>38.51381300239948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21745175</v>
      </c>
      <c r="M16" s="39">
        <f t="shared" ca="1" si="10"/>
        <v>21745175</v>
      </c>
      <c r="N16" s="39">
        <f t="shared" ca="1" si="10"/>
        <v>20886970.560000002</v>
      </c>
      <c r="O16" s="50">
        <f t="shared" ca="1" si="1"/>
        <v>96.053356940102816</v>
      </c>
      <c r="P16" s="50">
        <f t="shared" ca="1" si="2"/>
        <v>96.053356940102816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84661617.819999993</v>
      </c>
      <c r="M18" s="23">
        <f t="shared" ca="1" si="11"/>
        <v>86936801.819999993</v>
      </c>
      <c r="N18" s="23">
        <f t="shared" ca="1" si="11"/>
        <v>76570636.879999995</v>
      </c>
      <c r="O18" s="22">
        <f t="shared" ref="O18:O26" ca="1" si="12">IF(L18&gt;0,N18*100/L18,0)</f>
        <v>90.443153404884939</v>
      </c>
      <c r="P18" s="22">
        <f t="shared" ref="P18:P26" ca="1" si="13">IF(M18&gt;0,N18*100/M18,0)</f>
        <v>88.076206252142995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84661617.819999993</v>
      </c>
      <c r="M20" s="30">
        <f t="shared" ca="1" si="15"/>
        <v>86936801.819999993</v>
      </c>
      <c r="N20" s="30">
        <f t="shared" ca="1" si="15"/>
        <v>76570636.879999995</v>
      </c>
      <c r="O20" s="29">
        <f t="shared" ca="1" si="12"/>
        <v>90.443153404884939</v>
      </c>
      <c r="P20" s="29">
        <f t="shared" ca="1" si="13"/>
        <v>88.076206252142995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62916442.82</v>
      </c>
      <c r="M22" s="42">
        <f t="shared" ca="1" si="17"/>
        <v>65191626.82</v>
      </c>
      <c r="N22" s="39">
        <f t="shared" ca="1" si="17"/>
        <v>55683666.32</v>
      </c>
      <c r="O22" s="39">
        <f t="shared" ca="1" si="12"/>
        <v>88.504155391155024</v>
      </c>
      <c r="P22" s="39">
        <f t="shared" ca="1" si="13"/>
        <v>85.415365494325911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36669405.719999999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26247037.100000001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21745175</v>
      </c>
      <c r="M26" s="50">
        <f t="shared" ca="1" si="21"/>
        <v>21745175</v>
      </c>
      <c r="N26" s="50">
        <f t="shared" ca="1" si="21"/>
        <v>20886970.560000002</v>
      </c>
      <c r="O26" s="50">
        <f t="shared" ca="1" si="12"/>
        <v>96.053356940102816</v>
      </c>
      <c r="P26" s="50">
        <f t="shared" ca="1" si="13"/>
        <v>96.053356940102816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2">L29+L30</f>
        <v>39950023</v>
      </c>
      <c r="M28" s="23">
        <f t="shared" si="22"/>
        <v>0</v>
      </c>
      <c r="N28" s="23">
        <f t="shared" ca="1" si="22"/>
        <v>25495011.939999998</v>
      </c>
      <c r="O28" s="22">
        <f t="shared" ref="O28:O30" ca="1" si="23">IF(L28&gt;0,N28*100/L28,0)</f>
        <v>63.817264735992765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39950023</v>
      </c>
      <c r="M30" s="30">
        <f t="shared" si="26"/>
        <v>0</v>
      </c>
      <c r="N30" s="30">
        <f t="shared" ca="1" si="26"/>
        <v>25495011.939999998</v>
      </c>
      <c r="O30" s="29">
        <f t="shared" ca="1" si="23"/>
        <v>63.817264735992765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39950023</v>
      </c>
      <c r="M32" s="39">
        <f t="shared" si="29"/>
        <v>0</v>
      </c>
      <c r="N32" s="39">
        <f t="shared" ca="1" si="29"/>
        <v>25495011.939999998</v>
      </c>
      <c r="O32" s="39">
        <f t="shared" ca="1" si="28"/>
        <v>63.817264735992765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39950023</v>
      </c>
      <c r="M34" s="39">
        <f t="shared" si="31"/>
        <v>0</v>
      </c>
      <c r="N34" s="39">
        <f t="shared" ca="1" si="31"/>
        <v>25495011.939999998</v>
      </c>
      <c r="O34" s="39">
        <f t="shared" ca="1" si="28"/>
        <v>63.817264735992765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84661617.819999993</v>
      </c>
      <c r="M37" s="55">
        <f t="shared" ca="1" si="32"/>
        <v>86936801.819999993</v>
      </c>
      <c r="N37" s="55">
        <f t="shared" ca="1" si="32"/>
        <v>76570636.88000001</v>
      </c>
      <c r="O37" s="56">
        <f t="shared" ca="1" si="28"/>
        <v>90.443153404884953</v>
      </c>
      <c r="P37" s="56">
        <f t="shared" ca="1" si="24"/>
        <v>88.07620625214301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28369805</v>
      </c>
      <c r="M41" s="79">
        <f t="shared" ca="1" si="33"/>
        <v>28369805</v>
      </c>
      <c r="N41" s="79">
        <f t="shared" ca="1" si="33"/>
        <v>26374142.329999998</v>
      </c>
      <c r="O41" s="78">
        <f t="shared" ref="O41:O43" ca="1" si="34">IF(L41&gt;0,N41*100/L41,0)</f>
        <v>92.965539699691277</v>
      </c>
      <c r="P41" s="78">
        <f t="shared" ref="P41:P43" ca="1" si="35">IF(M41&gt;0,N41*100/M41,0)</f>
        <v>92.965539699691277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28369805</v>
      </c>
      <c r="M43" s="79">
        <f t="shared" ca="1" si="37"/>
        <v>28369805</v>
      </c>
      <c r="N43" s="79">
        <f t="shared" ca="1" si="37"/>
        <v>26374142.329999998</v>
      </c>
      <c r="O43" s="78">
        <f t="shared" ca="1" si="34"/>
        <v>92.965539699691277</v>
      </c>
      <c r="P43" s="78">
        <f t="shared" ca="1" si="35"/>
        <v>92.965539699691277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13008505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13008505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11632911.01</v>
      </c>
      <c r="O45" s="39">
        <f ca="1">IF(L45&gt;0,N45*100/L45,0)</f>
        <v>89.425425980925553</v>
      </c>
      <c r="P45" s="39">
        <f ca="1">IF(M45&gt;0,N45*100/M45,0)</f>
        <v>89.425425980925553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13008505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15361300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15361300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14741231.32</v>
      </c>
      <c r="O49" s="50">
        <f ca="1">IF(L49&gt;0,N49*100/L49,0)</f>
        <v>95.963436167511858</v>
      </c>
      <c r="P49" s="50">
        <f ca="1">IF(M49&gt;0,N49*100/M49,0)</f>
        <v>95.963436167511858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10228100.719999999</v>
      </c>
      <c r="M53" s="121">
        <f t="shared" ca="1" si="38"/>
        <v>10228100.719999999</v>
      </c>
      <c r="N53" s="121">
        <f t="shared" ca="1" si="38"/>
        <v>9260392.1699999999</v>
      </c>
      <c r="O53" s="120">
        <f t="shared" ref="O53:O55" ca="1" si="39">IF(L53&gt;0,N53*100/L53,0)</f>
        <v>90.538726822392903</v>
      </c>
      <c r="P53" s="120">
        <f t="shared" ref="P53:P55" ca="1" si="40">IF(M53&gt;0,N53*100/M53,0)</f>
        <v>90.538726822392903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10228100.719999999</v>
      </c>
      <c r="M55" s="121">
        <f t="shared" ca="1" si="42"/>
        <v>10228100.719999999</v>
      </c>
      <c r="N55" s="121">
        <f t="shared" ca="1" si="42"/>
        <v>9260392.1699999999</v>
      </c>
      <c r="O55" s="120">
        <f t="shared" ca="1" si="39"/>
        <v>90.538726822392903</v>
      </c>
      <c r="P55" s="120">
        <f t="shared" ca="1" si="40"/>
        <v>90.538726822392903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10228100.719999999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10228100.719999999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9260392.1699999999</v>
      </c>
      <c r="O57" s="39">
        <f ca="1">IF(L57&gt;0,N57*100/L57,0)</f>
        <v>90.538726822392903</v>
      </c>
      <c r="P57" s="39">
        <f ca="1">IF(M57&gt;0,N57*100/M57,0)</f>
        <v>90.538726822392903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10228100.719999999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12621100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13790750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11057672.99</v>
      </c>
      <c r="O66" s="151">
        <f t="shared" ref="O66:O68" ca="1" si="44">IF(L66&gt;0,N66*100/L66,0)</f>
        <v>87.612593117874042</v>
      </c>
      <c r="P66" s="151">
        <f t="shared" ref="P66:P68" ca="1" si="45">IF(M66&gt;0,N66*100/M66,0)</f>
        <v>80.181810198865179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12621100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13790750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11057672.99</v>
      </c>
      <c r="O68" s="156">
        <f t="shared" ca="1" si="44"/>
        <v>87.612593117874042</v>
      </c>
      <c r="P68" s="156">
        <f t="shared" ca="1" si="45"/>
        <v>80.181810198865179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8550440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9720090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7154148.7499999991</v>
      </c>
      <c r="O70" s="168">
        <f ca="1">IF(L70&gt;0,N70*100/L70,0)</f>
        <v>83.669948564050486</v>
      </c>
      <c r="P70" s="168">
        <f ca="1">IF(M70&gt;0,N70*100/M70,0)</f>
        <v>73.601671898099696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7303740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4070660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4070660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3903524.24</v>
      </c>
      <c r="O74" s="50">
        <f ca="1">IF(L74&gt;0,N74*100/L74,0)</f>
        <v>95.894136086040106</v>
      </c>
      <c r="P74" s="50">
        <f ca="1">IF(M74&gt;0,N74*100/M74,0)</f>
        <v>95.894136086040106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10</v>
      </c>
      <c r="K88" s="163">
        <f t="shared" ca="1" si="46"/>
        <v>76.92307692307692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3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2491325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2460169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2248178</v>
      </c>
      <c r="O94" s="151">
        <f t="shared" ref="O94:O96" ca="1" si="48">IF(L94&gt;0,N94*100/L94,0)</f>
        <v>90.240253680270541</v>
      </c>
      <c r="P94" s="151">
        <f t="shared" ref="P94:P96" ca="1" si="49">IF(M94&gt;0,N94*100/M94,0)</f>
        <v>91.383071650768713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2491325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2460169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2248178</v>
      </c>
      <c r="O96" s="156">
        <f t="shared" ca="1" si="48"/>
        <v>90.240253680270541</v>
      </c>
      <c r="P96" s="156">
        <f t="shared" ca="1" si="49"/>
        <v>91.383071650768713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1292930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1261774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1049783</v>
      </c>
      <c r="O98" s="168">
        <f ca="1">IF(L98&gt;0,N98*100/L98,0)</f>
        <v>81.19410950322137</v>
      </c>
      <c r="P98" s="168">
        <f ca="1">IF(M98&gt;0,N98*100/M98,0)</f>
        <v>83.19897224067067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1292930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6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992014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992014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918961.6</v>
      </c>
      <c r="O118" s="151">
        <f t="shared" ref="O118:O120" ca="1" si="51">IF(L118&gt;0,N118*100/L118,0)</f>
        <v>92.635950702308634</v>
      </c>
      <c r="P118" s="151">
        <f t="shared" ref="P118:P120" ca="1" si="52">IF(M118&gt;0,N118*100/M118,0)</f>
        <v>92.635950702308634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992014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992014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918961.6</v>
      </c>
      <c r="O120" s="156">
        <f t="shared" ca="1" si="51"/>
        <v>92.635950702308634</v>
      </c>
      <c r="P120" s="156">
        <f t="shared" ca="1" si="52"/>
        <v>92.635950702308634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992014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992014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918961.6</v>
      </c>
      <c r="O122" s="168">
        <f ca="1">IF(L122&gt;0,N122*100/L122,0)</f>
        <v>92.635950702308634</v>
      </c>
      <c r="P122" s="168">
        <f ca="1">IF(M122&gt;0,N122*100/M122,0)</f>
        <v>92.635950702308634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992014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9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3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2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6912673.0999999996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6912673.0999999996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6470138.209999999</v>
      </c>
      <c r="O140" s="151">
        <f t="shared" ref="O140:O142" ca="1" si="54">IF(L140&gt;0,N140*100/L140,0)</f>
        <v>93.598208918630903</v>
      </c>
      <c r="P140" s="151">
        <f t="shared" ref="P140:P142" ca="1" si="55">IF(M140&gt;0,N140*100/M140,0)</f>
        <v>93.598208918630903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6912673.0999999996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6912673.0999999996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6470138.209999999</v>
      </c>
      <c r="O142" s="156">
        <f t="shared" ca="1" si="54"/>
        <v>93.598208918630903</v>
      </c>
      <c r="P142" s="156">
        <f t="shared" ca="1" si="55"/>
        <v>93.598208918630903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6674673.0999999996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6674673.0999999996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6232138.209999999</v>
      </c>
      <c r="O144" s="168">
        <f ca="1">IF(L144&gt;0,N144*100/L144,0)</f>
        <v>93.369939121063453</v>
      </c>
      <c r="P144" s="168">
        <f ca="1">IF(M144&gt;0,N144*100/M144,0)</f>
        <v>93.369939121063453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4441873.0999999996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65</v>
      </c>
      <c r="K149" s="276">
        <f ca="1">IF(I149&gt;0,J149*100/I149,0)</f>
        <v>95.588235294117652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12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12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13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65</v>
      </c>
      <c r="K158" s="163">
        <f ca="1">IF(I158&gt;0,J158*100/I158,0)</f>
        <v>95.588235294117652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2143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2126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17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4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7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7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9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2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1204000</v>
      </c>
      <c r="K189" s="285">
        <f ca="1">IF(I189&gt;0,J189*100/I189,0)</f>
        <v>98.366013071895424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2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13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9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1204000</v>
      </c>
      <c r="K199" s="163">
        <f t="shared" ref="K199:K201" ca="1" si="57">IF(I199&gt;0,J199*100/I199,0)</f>
        <v>98.366013071895424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1204000</v>
      </c>
      <c r="K200" s="163">
        <f t="shared" ca="1" si="57"/>
        <v>98.366013071895424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50017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50004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90</v>
      </c>
      <c r="K215" s="224">
        <f t="shared" ref="K215:K216" ca="1" si="58">IF(I215&gt;0,J215*100/I215,0)</f>
        <v>69.230769230769226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9</v>
      </c>
      <c r="K216" s="224">
        <f t="shared" ca="1" si="58"/>
        <v>75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588350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472550</v>
      </c>
      <c r="O220" s="151">
        <f t="shared" ref="O220:O222" ca="1" si="59">IF(L220&gt;0,N220*100/L220,0)</f>
        <v>142.11602658566659</v>
      </c>
      <c r="P220" s="151">
        <f t="shared" ref="P220:P222" ca="1" si="60">IF(M220&gt;0,N220*100/M220,0)</f>
        <v>80.317838021585786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588350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472550</v>
      </c>
      <c r="O222" s="156">
        <f t="shared" ca="1" si="59"/>
        <v>142.11602658566659</v>
      </c>
      <c r="P222" s="156">
        <f t="shared" ca="1" si="60"/>
        <v>80.317838021585786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588350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472550</v>
      </c>
      <c r="O224" s="168">
        <f ca="1">IF(L224&gt;0,N224*100/L224,0)</f>
        <v>142.11602658566659</v>
      </c>
      <c r="P224" s="168">
        <f ca="1">IF(M224&gt;0,N224*100/M224,0)</f>
        <v>80.317838021585786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4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26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12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1055110.76</v>
      </c>
      <c r="O250" s="151">
        <f t="shared" ref="O250:O252" ca="1" si="61">IF(L250&gt;0,N250*100/L250,0)</f>
        <v>93.704330373001781</v>
      </c>
      <c r="P250" s="151">
        <f t="shared" ref="P250:P252" ca="1" si="62">IF(M250&gt;0,N250*100/M250,0)</f>
        <v>93.704330373001781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1055110.76</v>
      </c>
      <c r="O252" s="156">
        <f t="shared" ca="1" si="61"/>
        <v>93.704330373001781</v>
      </c>
      <c r="P252" s="156">
        <f t="shared" ca="1" si="62"/>
        <v>93.704330373001781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1055110.76</v>
      </c>
      <c r="O254" s="168">
        <f ca="1">IF(L254&gt;0,N254*100/L254,0)</f>
        <v>93.704330373001781</v>
      </c>
      <c r="P254" s="168">
        <f ca="1">IF(M254&gt;0,N254*100/M254,0)</f>
        <v>93.704330373001781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7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6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160</v>
      </c>
      <c r="K266" s="163">
        <f t="shared" ca="1" si="63"/>
        <v>88.888888888888886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8</v>
      </c>
      <c r="K267" s="163">
        <f t="shared" ca="1" si="63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4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2502720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2502720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2135279.8899999997</v>
      </c>
      <c r="O271" s="151">
        <f t="shared" ref="O271:O273" ca="1" si="64">IF(L271&gt;0,N271*100/L271,0)</f>
        <v>85.318369214294833</v>
      </c>
      <c r="P271" s="151">
        <f t="shared" ref="P271:P273" ca="1" si="65">IF(M271&gt;0,N271*100/M271,0)</f>
        <v>85.318369214294833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2502720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2502720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2135279.8899999997</v>
      </c>
      <c r="O273" s="156">
        <f t="shared" ca="1" si="64"/>
        <v>85.318369214294833</v>
      </c>
      <c r="P273" s="156">
        <f t="shared" ca="1" si="65"/>
        <v>85.318369214294833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2502720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2502720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2135279.8899999997</v>
      </c>
      <c r="O275" s="168">
        <f ca="1">IF(L275&gt;0,N275*100/L275,0)</f>
        <v>85.318369214294833</v>
      </c>
      <c r="P275" s="168">
        <f ca="1">IF(M275&gt;0,N275*100/M275,0)</f>
        <v>85.318369214294833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1446720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6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3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160760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115225</v>
      </c>
      <c r="O290" s="151">
        <f t="shared" ref="O290:O292" ca="1" si="66">IF(L290&gt;0,N290*100/L290,0)</f>
        <v>95.416528651871474</v>
      </c>
      <c r="P290" s="151">
        <f t="shared" ref="P290:P292" ca="1" si="67">IF(M290&gt;0,N290*100/M290,0)</f>
        <v>71.675167952226928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160760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115225</v>
      </c>
      <c r="O292" s="156">
        <f t="shared" ca="1" si="66"/>
        <v>95.416528651871474</v>
      </c>
      <c r="P292" s="156">
        <f t="shared" ca="1" si="67"/>
        <v>71.675167952226928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160760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115225</v>
      </c>
      <c r="O294" s="168">
        <f ca="1">IF(L294&gt;0,N294*100/L294,0)</f>
        <v>95.416528651871474</v>
      </c>
      <c r="P294" s="168">
        <f ca="1">IF(M294&gt;0,N294*100/M294,0)</f>
        <v>71.675167952226928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1022800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1022800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780553.42999999993</v>
      </c>
      <c r="O310" s="151">
        <f t="shared" ref="O310:O312" ca="1" si="68">IF(L310&gt;0,N310*100/L310,0)</f>
        <v>76.315352952678921</v>
      </c>
      <c r="P310" s="151">
        <f t="shared" ref="P310:P312" ca="1" si="69">IF(M310&gt;0,N310*100/M310,0)</f>
        <v>76.315352952678921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1022800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1022800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780553.42999999993</v>
      </c>
      <c r="O312" s="156">
        <f t="shared" ca="1" si="68"/>
        <v>76.315352952678921</v>
      </c>
      <c r="P312" s="156">
        <f t="shared" ca="1" si="69"/>
        <v>76.315352952678921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1022800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1022800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780553.42999999993</v>
      </c>
      <c r="O314" s="168">
        <f ca="1">IF(L314&gt;0,N314*100/L314,0)</f>
        <v>76.315352952678921</v>
      </c>
      <c r="P314" s="168">
        <f ca="1">IF(M314&gt;0,N314*100/M314,0)</f>
        <v>76.315352952678921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1022800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7085</v>
      </c>
      <c r="K328" s="317">
        <f ca="1">IF(I328&gt;0,J328*100/I328,0)</f>
        <v>89.130708265190592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17941810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18782660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15682432.500000002</v>
      </c>
      <c r="O329" s="151">
        <f t="shared" ref="O329:O331" ca="1" si="70">IF(L329&gt;0,N329*100/L329,0)</f>
        <v>87.407193031249363</v>
      </c>
      <c r="P329" s="151">
        <f t="shared" ref="P329:P331" ca="1" si="71">IF(M329&gt;0,N329*100/M329,0)</f>
        <v>83.494204228794018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17941810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18782660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15682432.500000002</v>
      </c>
      <c r="O331" s="156">
        <f t="shared" ca="1" si="70"/>
        <v>87.407193031249363</v>
      </c>
      <c r="P331" s="156">
        <f t="shared" ca="1" si="71"/>
        <v>83.494204228794018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17905840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14876612.500000002</v>
      </c>
      <c r="O333" s="168">
        <f ca="1">IF(L333&gt;0,N333*100/L333,0)</f>
        <v>87.176215749320704</v>
      </c>
      <c r="P333" s="168">
        <f ca="1">IF(M333&gt;0,N333*100/M333,0)</f>
        <v>83.08246080608339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876820</v>
      </c>
      <c r="M337" s="50">
        <f ca="1">L337</f>
        <v>876820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91.902556967222466</v>
      </c>
      <c r="P337" s="50">
        <f ca="1">IF(M337&gt;0,N337*100/M337,0)</f>
        <v>91.902556967222466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5539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40611.139999999978</v>
      </c>
      <c r="K340" s="342">
        <f t="shared" ca="1" si="72"/>
        <v>96.440607931607644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8923</v>
      </c>
      <c r="K341" s="342">
        <f t="shared" ca="1" si="72"/>
        <v>112.25311359919486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87046.02999999997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190</v>
      </c>
      <c r="K343" s="342">
        <f t="shared" ca="1" si="72"/>
        <v>2.3902377657566989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1367.71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7085</v>
      </c>
      <c r="K345" s="342">
        <f t="shared" ca="1" si="72"/>
        <v>89.130708265190592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65785.429999999964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39950023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25495011.939999968</v>
      </c>
      <c r="O347" s="357">
        <f ca="1">+IF(L347&gt;0,N347*100/L347,0)</f>
        <v>63.817264735992687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1638</v>
      </c>
      <c r="K349" s="371">
        <f t="shared" ref="K349:K350" ca="1" si="73">IF(I349&gt;0,J349*100/I349,0)</f>
        <v>88.540540540540547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4454001.05</v>
      </c>
      <c r="O349" s="372">
        <f ca="1">+IF(L349&gt;0,N349*100/L349,0)</f>
        <v>83.960132141981944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4454001.05</v>
      </c>
      <c r="O352" s="165">
        <f t="shared" ca="1" si="74"/>
        <v>83.960132141981944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4454001.05</v>
      </c>
      <c r="O354" s="168">
        <f t="shared" ca="1" si="74"/>
        <v>83.960132141981944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878831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1509218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1491001.4499999997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574950.6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1638</v>
      </c>
      <c r="K375" s="163">
        <f t="shared" ref="K375:K377" ca="1" si="76">IF(I375&gt;0,J375*100/I375,0)</f>
        <v>88.540540540540547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731</v>
      </c>
      <c r="K376" s="163">
        <f t="shared" ca="1" si="76"/>
        <v>95.182291666666671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907</v>
      </c>
      <c r="K377" s="163">
        <f t="shared" ca="1" si="76"/>
        <v>83.826247689463955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5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2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7500</v>
      </c>
      <c r="K380" s="371">
        <f t="shared" ref="K380:K381" ca="1" si="77">IF(I380&gt;0,J380*100/I380,0)</f>
        <v>55.555555555555557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6945417.0399999991</v>
      </c>
      <c r="O380" s="372">
        <f ca="1">+IF(L380&gt;0,N380*100/L380,0)</f>
        <v>50.309787110747315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6945417.0399999991</v>
      </c>
      <c r="O383" s="165">
        <f t="shared" ca="1" si="78"/>
        <v>50.309787110747315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6945417.0399999991</v>
      </c>
      <c r="O385" s="168">
        <f t="shared" ca="1" si="78"/>
        <v>50.309787110747315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2574497.2000000002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2456450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1316681.0899999999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597788.75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7500</v>
      </c>
      <c r="K397" s="163">
        <f t="shared" ca="1" si="79"/>
        <v>55.555555555555557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994</v>
      </c>
      <c r="K398" s="163">
        <f t="shared" ca="1" si="79"/>
        <v>73.629629629629633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5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3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3064631</v>
      </c>
      <c r="O401" s="372">
        <f ca="1">+IF(L401&gt;0,N401*100/L401,0)</f>
        <v>94.982550859749821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959</v>
      </c>
      <c r="K402" s="371">
        <f t="shared" ca="1" si="80"/>
        <v>100.20898641588296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3064631</v>
      </c>
      <c r="O404" s="168">
        <f t="shared" ca="1" si="81"/>
        <v>94.982550859749821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3064631</v>
      </c>
      <c r="O406" s="168">
        <f t="shared" ca="1" si="81"/>
        <v>94.982550859749821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1906572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700490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457569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959</v>
      </c>
      <c r="K416" s="201">
        <f t="shared" ref="K416:K432" ca="1" si="82">IF(I416&gt;0,J416*100/I416,0)</f>
        <v>100.20898641588296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574</v>
      </c>
      <c r="K421" s="201">
        <f t="shared" ca="1" si="82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574</v>
      </c>
      <c r="K425" s="163">
        <f t="shared" ca="1" si="82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774</v>
      </c>
      <c r="K430" s="201">
        <f t="shared" ca="1" si="82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200</v>
      </c>
      <c r="K431" s="163">
        <f t="shared" ca="1" si="82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574</v>
      </c>
      <c r="K432" s="163">
        <f t="shared" ca="1" si="82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6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4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2106100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1691360.7899999998</v>
      </c>
      <c r="O435" s="411">
        <f t="shared" ref="O435:O439" ca="1" si="83">+IF(L435&gt;0,N435*100/L435,0)</f>
        <v>80.307715208204726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2106100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1691360.7899999998</v>
      </c>
      <c r="O437" s="168">
        <f t="shared" ca="1" si="83"/>
        <v>80.307715208204726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2106100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1691360.7899999998</v>
      </c>
      <c r="O439" s="168">
        <f t="shared" ca="1" si="83"/>
        <v>80.307715208204726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1139518.5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551842.29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6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3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793394.603</v>
      </c>
      <c r="K455" s="371">
        <f ca="1">IF(I455&gt;0,J455*100/I455,0)</f>
        <v>99.224185528227935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7623957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4175649.4</v>
      </c>
      <c r="O455" s="372">
        <f t="shared" ref="O455:O459" ca="1" si="85">+IF(L455&gt;0,N455*100/L455,0)</f>
        <v>54.770106914296605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7623957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4175649.4</v>
      </c>
      <c r="O457" s="168">
        <f t="shared" ca="1" si="85"/>
        <v>54.770106914296605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7623957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4175649.4</v>
      </c>
      <c r="O459" s="168">
        <f t="shared" ca="1" si="85"/>
        <v>54.770106914296605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1131540.8399999999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3044108.5600000005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793394.603</v>
      </c>
      <c r="K464" s="268">
        <f t="shared" ref="K464:K515" ca="1" si="86">IF(I464&gt;0,J464*100/I464,0)</f>
        <v>99.224185528227935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799652.23</v>
      </c>
      <c r="K465" s="201">
        <f t="shared" ca="1" si="86"/>
        <v>100.00678215803441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621499.86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78559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160136.07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14670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18016.3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1944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799642.17999999982</v>
      </c>
      <c r="K473" s="201">
        <f t="shared" ca="1" si="86"/>
        <v>100.00552527645139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120875.38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793394.603</v>
      </c>
      <c r="K481" s="201">
        <f t="shared" ca="1" si="86"/>
        <v>99.224185528227935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94878</v>
      </c>
      <c r="K482" s="201">
        <f t="shared" ca="1" si="86"/>
        <v>99.690038141069422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714841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86375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21575.48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1772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17595.733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1958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17306.262999999999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1919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289.47000000000003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39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39331.39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4767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51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6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33988.21</v>
      </c>
      <c r="K497" s="444">
        <f t="shared" ca="1" si="86"/>
        <v>74.132372186354914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33988.21</v>
      </c>
      <c r="K498" s="201">
        <f t="shared" ca="1" si="86"/>
        <v>74.132372186354914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2773</v>
      </c>
      <c r="K499" s="201">
        <f t="shared" ca="1" si="86"/>
        <v>74.223768736616705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32338.34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2509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18106.280000000002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1493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14193.06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1014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39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2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1038.8699999999999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189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771.57999999999993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141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267.28999999999996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48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611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75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2834.24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252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856.82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66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1787.11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183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190.31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3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482752</v>
      </c>
      <c r="O533" s="411">
        <f t="shared" ref="O533:O537" ca="1" si="87">+IF(L533&gt;0,N533*100/L533,0)</f>
        <v>81.039449387275468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482752</v>
      </c>
      <c r="O535" s="168">
        <f t="shared" ca="1" si="87"/>
        <v>81.039449387275468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482752</v>
      </c>
      <c r="O537" s="168">
        <f t="shared" ca="1" si="87"/>
        <v>81.039449387275468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156378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7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25357</v>
      </c>
      <c r="K551" s="410">
        <f ca="1">IF(I551&gt;0,J551*100/I551,0)</f>
        <v>101.428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1254551.449999999</v>
      </c>
      <c r="O551" s="411">
        <f t="shared" ref="O551:O555" ca="1" si="89">+IF(L551&gt;0,N551*100/L551,0)</f>
        <v>81.996826797385552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1254551.449999999</v>
      </c>
      <c r="O553" s="168">
        <f t="shared" ca="1" si="89"/>
        <v>81.996826797385552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1254551.449999999</v>
      </c>
      <c r="O555" s="168">
        <f t="shared" ca="1" si="89"/>
        <v>81.996826797385552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548167.11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706384.34000000008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25357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505.37555555555554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2565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79988</v>
      </c>
      <c r="K564" s="371">
        <f ca="1">IF(I564&gt;0,J564*100/I564,0)</f>
        <v>245.73886328725038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1960136.57</v>
      </c>
      <c r="O564" s="372">
        <f t="shared" ref="O564:O568" ca="1" si="90">+IF(L564&gt;0,N564*100/L564,0)</f>
        <v>82.284001494442023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1960136.57</v>
      </c>
      <c r="O566" s="168">
        <f t="shared" ca="1" si="90"/>
        <v>82.284001494442023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1960136.57</v>
      </c>
      <c r="O568" s="168">
        <f t="shared" ca="1" si="90"/>
        <v>82.284001494442023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1430929.98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529206.59000000008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79988</v>
      </c>
      <c r="K573" s="201">
        <f ca="1">IF(I573&gt;0,J573*100/I573,0)</f>
        <v>245.73886328725038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114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6775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71442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115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1656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359</v>
      </c>
      <c r="K580" s="371">
        <f ca="1">IF(I580&gt;0,J580*100/I580,0)</f>
        <v>29.817275747508305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1429966.64</v>
      </c>
      <c r="O580" s="372">
        <f t="shared" ref="O580:O584" ca="1" si="92">+IF(L580&gt;0,N580*100/L580,0)</f>
        <v>43.413940632631771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1429966.64</v>
      </c>
      <c r="O582" s="168">
        <f t="shared" ca="1" si="92"/>
        <v>43.413940632631771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1429966.64</v>
      </c>
      <c r="O584" s="168">
        <f t="shared" ca="1" si="92"/>
        <v>43.413940632631771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545324.24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884642.4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1166</v>
      </c>
      <c r="K589" s="163">
        <f t="shared" ref="K589:K596" ca="1" si="93">IF(I589&gt;0,J589*100/I589,0)</f>
        <v>96.843853820598014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876.35000000000014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828</v>
      </c>
      <c r="K591" s="163">
        <f t="shared" ca="1" si="93"/>
        <v>68.770764119601324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585.84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431</v>
      </c>
      <c r="K593" s="163">
        <f t="shared" ca="1" si="93"/>
        <v>35.797342192691033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285.58999999999997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359</v>
      </c>
      <c r="K595" s="163">
        <f t="shared" ca="1" si="93"/>
        <v>29.817275747508305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209.68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1650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81590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36546</v>
      </c>
      <c r="O597" s="411">
        <f t="shared" ref="O597:O601" ca="1" si="94">+IF(L597&gt;0,N597*100/L597,0)</f>
        <v>44.792253952690281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81590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36546</v>
      </c>
      <c r="O599" s="168">
        <f t="shared" ca="1" si="94"/>
        <v>44.792253952690281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81590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36546</v>
      </c>
      <c r="O601" s="168">
        <f t="shared" ca="1" si="94"/>
        <v>44.792253952690281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35346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1650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2238.75</v>
      </c>
      <c r="K612" s="163">
        <f t="shared" ca="1" si="95"/>
        <v>135.68181818181819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2039.75</v>
      </c>
      <c r="K613" s="163">
        <f t="shared" ca="1" si="95"/>
        <v>123.62121212121212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1163.75</v>
      </c>
      <c r="K614" s="163">
        <f t="shared" ca="1" si="95"/>
        <v>70.530303030303031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24.227272727272727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347</v>
      </c>
      <c r="K616" s="163">
        <f t="shared" ca="1" si="95"/>
        <v>21.030303030303031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95793053.940000013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76579177.900000006</v>
      </c>
      <c r="K628" s="342">
        <f t="shared" ref="K628:K635" ca="1" si="97">IF(I628&gt;0,J628*100/I628,0)</f>
        <v>79.942307662479777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4201</v>
      </c>
      <c r="K629" s="342">
        <f t="shared" ca="1" si="97"/>
        <v>86.833402232327401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14241221.789999999</v>
      </c>
      <c r="K630" s="342">
        <f t="shared" ca="1" si="97"/>
        <v>12.729460943200714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2336</v>
      </c>
      <c r="K631" s="342">
        <f t="shared" ca="1" si="97"/>
        <v>53.236098450319055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25997401.219999999</v>
      </c>
      <c r="K632" s="342">
        <f t="shared" ca="1" si="97"/>
        <v>34.004153316485841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4226</v>
      </c>
      <c r="K633" s="342">
        <f t="shared" ca="1" si="97"/>
        <v>66.80366740436294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86775000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79086000</v>
      </c>
      <c r="K634" s="342">
        <f t="shared" ca="1" si="97"/>
        <v>91.139152981849605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2384</v>
      </c>
      <c r="K635" s="487">
        <f t="shared" ca="1" si="97"/>
        <v>94.640730448590716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35566</v>
      </c>
      <c r="O636" s="510">
        <f t="shared" ref="O636:O640" ca="1" si="98">+IF(L636&gt;0,N636*100/L636,0)</f>
        <v>13.165522219548761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35566</v>
      </c>
      <c r="O638" s="522">
        <f t="shared" ca="1" si="98"/>
        <v>13.165522219548761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35566</v>
      </c>
      <c r="O640" s="522">
        <f t="shared" ca="1" si="98"/>
        <v>13.165522219548761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35566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1560</v>
      </c>
      <c r="O649" s="537">
        <f t="shared" ca="1" si="100"/>
        <v>22.807017543859651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268.77999999999997</v>
      </c>
      <c r="K650" s="537">
        <f t="shared" ca="1" si="99"/>
        <v>13.616008105369806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1000</v>
      </c>
      <c r="O650" s="537">
        <f t="shared" ca="1" si="100"/>
        <v>10.131712259371835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11340</v>
      </c>
      <c r="O651" s="537">
        <f t="shared" ca="1" si="100"/>
        <v>25.270194986072422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72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1363.28</v>
      </c>
      <c r="K663" s="537">
        <f ca="1">IF(I663&gt;0,J663*100/I663,0)</f>
        <v>32.637778309791713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16</v>
      </c>
      <c r="K665" s="537">
        <f ca="1">IF(I665&gt;0,J665*100/I665,0)</f>
        <v>21.621621621621621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2160</v>
      </c>
      <c r="O665" s="537">
        <f ca="1">IF(L665&gt;0,N665*100/L665,0)</f>
        <v>24.324324324324323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16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332.14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111</v>
      </c>
      <c r="K671" s="537">
        <f ca="1">IF(I671&gt;0,J671*100/I671,0)</f>
        <v>86.71875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7241902.2999999998</v>
      </c>
      <c r="M8" s="23">
        <f t="shared" ca="1" si="0"/>
        <v>4563613.3</v>
      </c>
      <c r="N8" s="23">
        <f t="shared" ca="1" si="0"/>
        <v>5725028.3199999994</v>
      </c>
      <c r="O8" s="22">
        <f t="shared" ref="O8:O16" ca="1" si="1">IF(L8&gt;0,N8*100/L8,0)</f>
        <v>79.054205412298913</v>
      </c>
      <c r="P8" s="22">
        <f t="shared" ref="P8:P16" ca="1" si="2">IF(M8&gt;0,N8*100/M8,0)</f>
        <v>125.44946172367406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7241902.2999999998</v>
      </c>
      <c r="M10" s="30">
        <f t="shared" ca="1" si="4"/>
        <v>4563613.3</v>
      </c>
      <c r="N10" s="30">
        <f t="shared" ca="1" si="4"/>
        <v>5725028.3199999994</v>
      </c>
      <c r="O10" s="29">
        <f t="shared" ca="1" si="1"/>
        <v>79.054205412298913</v>
      </c>
      <c r="P10" s="29">
        <f t="shared" ca="1" si="2"/>
        <v>125.44946172367406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7120902.2999999998</v>
      </c>
      <c r="M12" s="39">
        <f t="shared" ca="1" si="6"/>
        <v>4442613.3</v>
      </c>
      <c r="N12" s="39">
        <f t="shared" ca="1" si="6"/>
        <v>5604028.3199999994</v>
      </c>
      <c r="O12" s="39">
        <f t="shared" ca="1" si="1"/>
        <v>78.698289681632048</v>
      </c>
      <c r="P12" s="39">
        <f t="shared" ca="1" si="2"/>
        <v>126.14260890093674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2338603.2999999998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4782299</v>
      </c>
      <c r="M14" s="39">
        <f t="shared" si="8"/>
        <v>0</v>
      </c>
      <c r="N14" s="39">
        <f t="shared" ca="1" si="8"/>
        <v>1746755.8599999999</v>
      </c>
      <c r="O14" s="39">
        <f t="shared" ca="1" si="1"/>
        <v>36.525442261138416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121000</v>
      </c>
      <c r="M16" s="39">
        <f t="shared" ca="1" si="10"/>
        <v>121000</v>
      </c>
      <c r="N16" s="39">
        <f t="shared" ca="1" si="10"/>
        <v>121000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4526613.3</v>
      </c>
      <c r="M18" s="23">
        <f t="shared" ca="1" si="11"/>
        <v>4563613.3</v>
      </c>
      <c r="N18" s="23">
        <f t="shared" ca="1" si="11"/>
        <v>3978272.4599999995</v>
      </c>
      <c r="O18" s="22">
        <f t="shared" ref="O18:O20" ca="1" si="12">IF(L18&gt;0,N18*100/L18,0)</f>
        <v>87.886289292703651</v>
      </c>
      <c r="P18" s="22">
        <f t="shared" ref="P18:P26" ca="1" si="13">IF(M18&gt;0,N18*100/M18,0)</f>
        <v>87.173741473669551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4526613.3</v>
      </c>
      <c r="M20" s="30">
        <f t="shared" ca="1" si="15"/>
        <v>4563613.3</v>
      </c>
      <c r="N20" s="30">
        <f t="shared" ca="1" si="15"/>
        <v>3978272.4599999995</v>
      </c>
      <c r="O20" s="29">
        <f t="shared" ca="1" si="12"/>
        <v>87.886289292703651</v>
      </c>
      <c r="P20" s="29">
        <f t="shared" ca="1" si="13"/>
        <v>87.173741473669551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4405613.3</v>
      </c>
      <c r="M22" s="42">
        <f t="shared" ca="1" si="18"/>
        <v>4442613.3</v>
      </c>
      <c r="N22" s="39">
        <f t="shared" ca="1" si="18"/>
        <v>3857272.4599999995</v>
      </c>
      <c r="O22" s="39">
        <f t="shared" ca="1" si="17"/>
        <v>87.553586693593815</v>
      </c>
      <c r="P22" s="39">
        <f t="shared" ca="1" si="13"/>
        <v>86.824402655076895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2338603.2999999998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2067010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121000</v>
      </c>
      <c r="M26" s="50">
        <f t="shared" ca="1" si="22"/>
        <v>121000</v>
      </c>
      <c r="N26" s="50">
        <f t="shared" ca="1" si="22"/>
        <v>121000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2715289</v>
      </c>
      <c r="M28" s="23">
        <f t="shared" si="23"/>
        <v>0</v>
      </c>
      <c r="N28" s="23">
        <f t="shared" ca="1" si="23"/>
        <v>1746755.8599999999</v>
      </c>
      <c r="O28" s="22">
        <f t="shared" ref="O28:O30" ca="1" si="24">IF(L28&gt;0,N28*100/L28,0)</f>
        <v>64.330384721479007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2715289</v>
      </c>
      <c r="M30" s="30">
        <f t="shared" si="27"/>
        <v>0</v>
      </c>
      <c r="N30" s="30">
        <f t="shared" ca="1" si="27"/>
        <v>1746755.8599999999</v>
      </c>
      <c r="O30" s="29">
        <f t="shared" ca="1" si="24"/>
        <v>64.330384721479007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2715289</v>
      </c>
      <c r="M32" s="39">
        <f t="shared" si="30"/>
        <v>0</v>
      </c>
      <c r="N32" s="39">
        <f t="shared" ca="1" si="30"/>
        <v>1746755.8599999999</v>
      </c>
      <c r="O32" s="39">
        <f t="shared" ca="1" si="29"/>
        <v>64.330384721479007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2715289</v>
      </c>
      <c r="M34" s="39">
        <f t="shared" si="32"/>
        <v>0</v>
      </c>
      <c r="N34" s="39">
        <f t="shared" ca="1" si="32"/>
        <v>1746755.8599999999</v>
      </c>
      <c r="O34" s="39">
        <f t="shared" ca="1" si="29"/>
        <v>64.330384721479007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4526613.3</v>
      </c>
      <c r="M37" s="55">
        <f t="shared" ca="1" si="33"/>
        <v>4563613.3</v>
      </c>
      <c r="N37" s="55">
        <f t="shared" ca="1" si="33"/>
        <v>3978272.4599999995</v>
      </c>
      <c r="O37" s="56">
        <f t="shared" ca="1" si="29"/>
        <v>87.886289292703651</v>
      </c>
      <c r="P37" s="56">
        <f t="shared" ca="1" si="25"/>
        <v>87.173741473669551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926483.6</v>
      </c>
      <c r="O41" s="78">
        <f t="shared" ref="O41:O43" ca="1" si="35">IF(L41&gt;0,N41*100/L41,0)</f>
        <v>89.248010788941329</v>
      </c>
      <c r="P41" s="78">
        <f t="shared" ref="P41:P43" ca="1" si="36">IF(M41&gt;0,N41*100/M41,0)</f>
        <v>89.248010788941329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926483.6</v>
      </c>
      <c r="O43" s="78">
        <f t="shared" ca="1" si="35"/>
        <v>89.248010788941329</v>
      </c>
      <c r="P43" s="78">
        <f t="shared" ca="1" si="36"/>
        <v>89.248010788941329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IFERROR(__xludf.DUMMYFUNCTION("IMPORTRANGE(""https://docs.google.com/spreadsheets/d/1Yj_ptqi66GCucihVvJfMjLAmec39IyEx_6qawtMGysU/edit?usp=sharing"",""สบก!R28"")"),926483.6)</f>
        <v>926483.6</v>
      </c>
      <c r="O45" s="39">
        <f ca="1">IF(L45&gt;0,N45*100/L45,0)</f>
        <v>89.248010788941329</v>
      </c>
      <c r="P45" s="39">
        <f ca="1">IF(M45&gt;0,N45*100/M45,0)</f>
        <v>89.248010788941329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538503.30000000005</v>
      </c>
      <c r="M53" s="121">
        <f t="shared" ca="1" si="39"/>
        <v>538503.30000000005</v>
      </c>
      <c r="N53" s="121">
        <f t="shared" ca="1" si="39"/>
        <v>490703.3</v>
      </c>
      <c r="O53" s="120">
        <f t="shared" ref="O53:O55" ca="1" si="40">IF(L53&gt;0,N53*100/L53,0)</f>
        <v>91.123545575301023</v>
      </c>
      <c r="P53" s="120">
        <f t="shared" ref="P53:P55" ca="1" si="41">IF(M53&gt;0,N53*100/M53,0)</f>
        <v>91.123545575301023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538503.30000000005</v>
      </c>
      <c r="M55" s="121">
        <f t="shared" ca="1" si="43"/>
        <v>538503.30000000005</v>
      </c>
      <c r="N55" s="121">
        <f t="shared" ca="1" si="43"/>
        <v>490703.3</v>
      </c>
      <c r="O55" s="120">
        <f t="shared" ca="1" si="40"/>
        <v>91.123545575301023</v>
      </c>
      <c r="P55" s="120">
        <f t="shared" ca="1" si="41"/>
        <v>91.123545575301023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538503.30000000005</v>
      </c>
      <c r="M57" s="50">
        <f ca="1">IFERROR(__xludf.DUMMYFUNCTION("IMPORTRANGE(""https://docs.google.com/spreadsheets/d/1Yj_ptqi66GCucihVvJfMjLAmec39IyEx_6qawtMGysU/edit?usp=sharing"",""สบก!Z28"")"),538503.3)</f>
        <v>538503.30000000005</v>
      </c>
      <c r="N57" s="50">
        <f ca="1">IFERROR(__xludf.DUMMYFUNCTION("IMPORTRANGE(""https://docs.google.com/spreadsheets/d/1Yj_ptqi66GCucihVvJfMjLAmec39IyEx_6qawtMGysU/edit?usp=sharing"",""สบก!AA28"")"),490703.3)</f>
        <v>490703.3</v>
      </c>
      <c r="O57" s="39">
        <f ca="1">IF(L57&gt;0,N57*100/L57,0)</f>
        <v>91.123545575301023</v>
      </c>
      <c r="P57" s="39">
        <f ca="1">IF(M57&gt;0,N57*100/M57,0)</f>
        <v>91.123545575301023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IFERROR(__xludf.DUMMYFUNCTION("IMPORTRANGE(""https://docs.google.com/spreadsheets/d/1Yj_ptqi66GCucihVvJfMjLAmec39IyEx_6qawtMGysU/edit?usp=sharing"",""สบก!V28"")"),538503.3)</f>
        <v>538503.30000000005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1797880</v>
      </c>
      <c r="M66" s="152">
        <f t="shared" ca="1" si="45"/>
        <v>1797880</v>
      </c>
      <c r="N66" s="152">
        <f t="shared" ca="1" si="45"/>
        <v>1567464.36</v>
      </c>
      <c r="O66" s="151">
        <f t="shared" ref="O66:O68" ca="1" si="46">IF(L66&gt;0,N66*100/L66,0)</f>
        <v>87.184036754399628</v>
      </c>
      <c r="P66" s="151">
        <f t="shared" ref="P66:P68" ca="1" si="47">IF(M66&gt;0,N66*100/M66,0)</f>
        <v>87.184036754399628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1797880</v>
      </c>
      <c r="M68" s="88">
        <f t="shared" ca="1" si="49"/>
        <v>1797880</v>
      </c>
      <c r="N68" s="88">
        <f t="shared" ca="1" si="49"/>
        <v>1567464.36</v>
      </c>
      <c r="O68" s="156">
        <f t="shared" ca="1" si="46"/>
        <v>87.184036754399628</v>
      </c>
      <c r="P68" s="156">
        <f t="shared" ca="1" si="47"/>
        <v>87.184036754399628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1691880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IFERROR(__xludf.DUMMYFUNCTION("IMPORTRANGE(""https://docs.google.com/spreadsheets/d/1Yj_ptqi66GCucihVvJfMjLAmec39IyEx_6qawtMGysU/edit?usp=sharing"",""สบก!AJ28"")"),1461464.36)</f>
        <v>1461464.36</v>
      </c>
      <c r="O70" s="168">
        <f ca="1">IF(L70&gt;0,N70*100/L70,0)</f>
        <v>86.381088493273751</v>
      </c>
      <c r="P70" s="168">
        <f ca="1">IF(M70&gt;0,N70*100/M70,0)</f>
        <v>86.381088493273751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IFERROR(__xludf.DUMMYFUNCTION("IMPORTRANGE(""https://docs.google.com/spreadsheets/d/1Yj_ptqi66GCucihVvJfMjLAmec39IyEx_6qawtMGysU/edit?usp=sharing"",""สบก!AF28"")"),1499880)</f>
        <v>1499880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IFERROR(__xludf.DUMMYFUNCTION("IMPORTRANGE(""https://docs.google.com/spreadsheets/d/1Yj_ptqi66GCucihVvJfMjLAmec39IyEx_6qawtMGysU/edit?usp=sharing"",""สบก!AG28"")"),106000)</f>
        <v>106000</v>
      </c>
      <c r="M74" s="50">
        <f ca="1">L74</f>
        <v>106000</v>
      </c>
      <c r="N74" s="50">
        <f ca="1">IFERROR(__xludf.DUMMYFUNCTION("IMPORTRANGE(""https://docs.google.com/spreadsheets/d/1Yj_ptqi66GCucihVvJfMjLAmec39IyEx_6qawtMGysU/edit?usp=sharing"",""สบก!AK28"")"),106000)</f>
        <v>106000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IFERROR(__xludf.DUMMYFUNCTION("IMPORTRANGE(""https://docs.google.com/spreadsheets/d/11923uPwbBZFjjGgGUA6NLw09EwE0CqkOc4q9oUmW1yo/edit?usp=sharing"",""พิษณุโลก!J28"")"),3)</f>
        <v>3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403600</v>
      </c>
      <c r="M140" s="152">
        <f t="shared" ca="1" si="64"/>
        <v>403600</v>
      </c>
      <c r="N140" s="152">
        <f t="shared" ca="1" si="64"/>
        <v>340455.11</v>
      </c>
      <c r="O140" s="151">
        <f t="shared" ref="O140:O142" ca="1" si="65">IF(L140&gt;0,N140*100/L140,0)</f>
        <v>84.354586223984143</v>
      </c>
      <c r="P140" s="151">
        <f t="shared" ref="P140:P142" ca="1" si="66">IF(M140&gt;0,N140*100/M140,0)</f>
        <v>84.354586223984143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403600</v>
      </c>
      <c r="M142" s="88">
        <f t="shared" ca="1" si="68"/>
        <v>403600</v>
      </c>
      <c r="N142" s="88">
        <f t="shared" ca="1" si="68"/>
        <v>340455.11</v>
      </c>
      <c r="O142" s="156">
        <f t="shared" ca="1" si="65"/>
        <v>84.354586223984143</v>
      </c>
      <c r="P142" s="156">
        <f t="shared" ca="1" si="66"/>
        <v>84.354586223984143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403600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IFERROR(__xludf.DUMMYFUNCTION("IMPORTRANGE(""https://docs.google.com/spreadsheets/d/1Yj_ptqi66GCucihVvJfMjLAmec39IyEx_6qawtMGysU/edit?usp=sharing"",""สบก!BK28"")"),340455.11)</f>
        <v>340455.11</v>
      </c>
      <c r="O144" s="168">
        <f ca="1">IF(L144&gt;0,N144*100/L144,0)</f>
        <v>84.354586223984143</v>
      </c>
      <c r="P144" s="168">
        <f ca="1">IF(M144&gt;0,N144*100/M144,0)</f>
        <v>84.354586223984143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IFERROR(__xludf.DUMMYFUNCTION("IMPORTRANGE(""https://docs.google.com/spreadsheets/d/1Yj_ptqi66GCucihVvJfMjLAmec39IyEx_6qawtMGysU/edit?usp=sharing"",""สบก!BG28"")"),139600)</f>
        <v>139600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50910</v>
      </c>
      <c r="O271" s="151">
        <f t="shared" ref="O271:O273" ca="1" si="84">IF(L271&gt;0,N271*100/L271,0)</f>
        <v>92.228260869565219</v>
      </c>
      <c r="P271" s="151">
        <f t="shared" ref="P271:P273" ca="1" si="85">IF(M271&gt;0,N271*100/M271,0)</f>
        <v>92.228260869565219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50910</v>
      </c>
      <c r="O273" s="156">
        <f t="shared" ca="1" si="84"/>
        <v>92.228260869565219</v>
      </c>
      <c r="P273" s="156">
        <f t="shared" ca="1" si="85"/>
        <v>92.228260869565219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IFERROR(__xludf.DUMMYFUNCTION("IMPORTRANGE(""https://docs.google.com/spreadsheets/d/1Yj_ptqi66GCucihVvJfMjLAmec39IyEx_6qawtMGysU/edit?usp=sharing"",""สบก!CL28"")"),50910)</f>
        <v>50910</v>
      </c>
      <c r="O275" s="168">
        <f ca="1">IF(L275&gt;0,N275*100/L275,0)</f>
        <v>92.228260869565219</v>
      </c>
      <c r="P275" s="168">
        <f ca="1">IF(M275&gt;0,N275*100/M275,0)</f>
        <v>92.228260869565219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IFERROR(__xludf.DUMMYFUNCTION("IMPORTRANGE(""https://docs.google.com/spreadsheets/d/11923uPwbBZFjjGgGUA6NLw09EwE0CqkOc4q9oUmW1yo/edit?usp=sharing"",""พิษณุโลก!J228"")"),244)</f>
        <v>244</v>
      </c>
      <c r="K328" s="317">
        <f ca="1">IF(I328&gt;0,J328*100/I328,0)</f>
        <v>110.90909090909091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730330</v>
      </c>
      <c r="N329" s="152">
        <f t="shared" ca="1" si="98"/>
        <v>602256.09</v>
      </c>
      <c r="O329" s="151">
        <f t="shared" ref="O329:O331" ca="1" si="99">IF(L329&gt;0,N329*100/L329,0)</f>
        <v>86.864276751330536</v>
      </c>
      <c r="P329" s="151">
        <f t="shared" ref="P329:P331" ca="1" si="100">IF(M329&gt;0,N329*100/M329,0)</f>
        <v>82.463556200621639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730330</v>
      </c>
      <c r="N331" s="88">
        <f t="shared" ca="1" si="102"/>
        <v>602256.09</v>
      </c>
      <c r="O331" s="156">
        <f t="shared" ca="1" si="99"/>
        <v>86.864276751330536</v>
      </c>
      <c r="P331" s="156">
        <f t="shared" ca="1" si="100"/>
        <v>82.463556200621639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IFERROR(__xludf.DUMMYFUNCTION("IMPORTRANGE(""https://docs.google.com/spreadsheets/d/1Yj_ptqi66GCucihVvJfMjLAmec39IyEx_6qawtMGysU/edit?usp=sharing"",""สบก!DM28"")"),587256.09)</f>
        <v>587256.09</v>
      </c>
      <c r="O333" s="168">
        <f ca="1">IF(L333&gt;0,N333*100/L333,0)</f>
        <v>86.573804785281496</v>
      </c>
      <c r="P333" s="168">
        <f ca="1">IF(M333&gt;0,N333*100/M333,0)</f>
        <v>82.095828498734846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IFERROR(__xludf.DUMMYFUNCTION("IMPORTRANGE(""https://docs.google.com/spreadsheets/d/11923uPwbBZFjjGgGUA6NLw09EwE0CqkOc4q9oUmW1yo/edit?usp=sharing"",""พิษณุโลก!J234"")"),217)</f>
        <v>217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IFERROR(__xludf.DUMMYFUNCTION("IMPORTRANGE(""https://docs.google.com/spreadsheets/d/11923uPwbBZFjjGgGUA6NLw09EwE0CqkOc4q9oUmW1yo/edit?usp=sharing"",""พิษณุโลก!J235"")"),2134.71)</f>
        <v>2134.71</v>
      </c>
      <c r="K340" s="342">
        <f t="shared" ca="1" si="103"/>
        <v>104.64264705882353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IFERROR(__xludf.DUMMYFUNCTION("IMPORTRANGE(""https://docs.google.com/spreadsheets/d/11923uPwbBZFjjGgGUA6NLw09EwE0CqkOc4q9oUmW1yo/edit?usp=sharing"",""พิษณุโลก!J236"")"),276)</f>
        <v>276</v>
      </c>
      <c r="K341" s="342">
        <f t="shared" ca="1" si="103"/>
        <v>125.45454545454545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IFERROR(__xludf.DUMMYFUNCTION("IMPORTRANGE(""https://docs.google.com/spreadsheets/d/11923uPwbBZFjjGgGUA6NLw09EwE0CqkOc4q9oUmW1yo/edit?usp=sharing"",""พิษณุโลก!J237"")"),3062.56)</f>
        <v>3062.56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IFERROR(__xludf.DUMMYFUNCTION("IMPORTRANGE(""https://docs.google.com/spreadsheets/d/11923uPwbBZFjjGgGUA6NLw09EwE0CqkOc4q9oUmW1yo/edit?usp=sharing"",""พิษณุโลก!J240"")"),244)</f>
        <v>244</v>
      </c>
      <c r="K345" s="342">
        <f t="shared" ca="1" si="103"/>
        <v>110.90909090909091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IFERROR(__xludf.DUMMYFUNCTION("IMPORTRANGE(""https://docs.google.com/spreadsheets/d/11923uPwbBZFjjGgGUA6NLw09EwE0CqkOc4q9oUmW1yo/edit?usp=sharing"",""พิษณุโลก!J241"")"),2560.7)</f>
        <v>2560.6999999999998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IFERROR(__xludf.DUMMYFUNCTION("IMPORTRANGE(""https://docs.google.com/spreadsheets/d/11923uPwbBZFjjGgGUA6NLw09EwE0CqkOc4q9oUmW1yo/edit?usp=sharing"",""พิษณุโลก!L242"")"),2715289)</f>
        <v>2715289</v>
      </c>
      <c r="M347" s="357"/>
      <c r="N347" s="357">
        <f ca="1">IFERROR(__xludf.DUMMYFUNCTION("IMPORTRANGE(""https://docs.google.com/spreadsheets/d/11923uPwbBZFjjGgGUA6NLw09EwE0CqkOc4q9oUmW1yo/edit?usp=sharing"",""พิษณุโลก!M242"")"),1746755.85999999)</f>
        <v>1746755.8599999901</v>
      </c>
      <c r="O347" s="357">
        <f ca="1">+IF(L347&gt;0,N347*100/L347,0)</f>
        <v>64.330384721478637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IFERROR(__xludf.DUMMYFUNCTION("IMPORTRANGE(""https://docs.google.com/spreadsheets/d/11923uPwbBZFjjGgGUA6NLw09EwE0CqkOc4q9oUmW1yo/edit?usp=sharing"",""พิษณุโลก!M275"")"),710300.09)</f>
        <v>710300.09</v>
      </c>
      <c r="O380" s="372">
        <f ca="1">+IF(L380&gt;0,N380*100/L380,0)</f>
        <v>69.060406214755176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IFERROR(__xludf.DUMMYFUNCTION("IMPORTRANGE(""https://docs.google.com/spreadsheets/d/11923uPwbBZFjjGgGUA6NLw09EwE0CqkOc4q9oUmW1yo/edit?usp=sharing"",""พิษณุโลก!M278"")"),710300.09)</f>
        <v>710300.09</v>
      </c>
      <c r="O383" s="165">
        <f t="shared" ca="1" si="109"/>
        <v>69.060406214755176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IFERROR(__xludf.DUMMYFUNCTION("IMPORTRANGE(""https://docs.google.com/spreadsheets/d/11923uPwbBZFjjGgGUA6NLw09EwE0CqkOc4q9oUmW1yo/edit?usp=sharing"",""พิษณุโลก!M280"")"),710300.09)</f>
        <v>710300.09</v>
      </c>
      <c r="O385" s="168">
        <f t="shared" ca="1" si="109"/>
        <v>69.060406214755176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IFERROR(__xludf.DUMMYFUNCTION("IMPORTRANGE(""https://docs.google.com/spreadsheets/d/11923uPwbBZFjjGgGUA6NLw09EwE0CqkOc4q9oUmW1yo/edit?usp=sharing"",""พิษณุโลก!M282"")"),420000)</f>
        <v>420000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IFERROR(__xludf.DUMMYFUNCTION("IMPORTRANGE(""https://docs.google.com/spreadsheets/d/11923uPwbBZFjjGgGUA6NLw09EwE0CqkOc4q9oUmW1yo/edit?usp=sharing"",""พิษณุโลก!M283"")"),108900.09)</f>
        <v>108900.09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IFERROR(__xludf.DUMMYFUNCTION("IMPORTRANGE(""https://docs.google.com/spreadsheets/d/11923uPwbBZFjjGgGUA6NLw09EwE0CqkOc4q9oUmW1yo/edit?usp=sharing"",""พิษณุโลก!M284"")"),26380)</f>
        <v>26380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IFERROR(__xludf.DUMMYFUNCTION("IMPORTRANGE(""https://docs.google.com/spreadsheets/d/11923uPwbBZFjjGgGUA6NLw09EwE0CqkOc4q9oUmW1yo/edit?usp=sharing"",""พิษณุโลก!M296"")"),218856)</f>
        <v>218856</v>
      </c>
      <c r="O401" s="372">
        <f ca="1">+IF(L401&gt;0,N401*100/L401,0)</f>
        <v>86.737476220672164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IFERROR(__xludf.DUMMYFUNCTION("IMPORTRANGE(""https://docs.google.com/spreadsheets/d/11923uPwbBZFjjGgGUA6NLw09EwE0CqkOc4q9oUmW1yo/edit?usp=sharing"",""พิษณุโลก!M299"")"),218856)</f>
        <v>218856</v>
      </c>
      <c r="O404" s="168">
        <f t="shared" ca="1" si="112"/>
        <v>86.737476220672164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IFERROR(__xludf.DUMMYFUNCTION("IMPORTRANGE(""https://docs.google.com/spreadsheets/d/11923uPwbBZFjjGgGUA6NLw09EwE0CqkOc4q9oUmW1yo/edit?usp=sharing"",""พิษณุโลก!M301"")"),218856)</f>
        <v>218856</v>
      </c>
      <c r="O406" s="168">
        <f t="shared" ca="1" si="112"/>
        <v>86.737476220672164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IFERROR(__xludf.DUMMYFUNCTION("IMPORTRANGE(""https://docs.google.com/spreadsheets/d/11923uPwbBZFjjGgGUA6NLw09EwE0CqkOc4q9oUmW1yo/edit?usp=sharing"",""พิษณุโลก!M302"")"),130666)</f>
        <v>130666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IFERROR(__xludf.DUMMYFUNCTION("IMPORTRANGE(""https://docs.google.com/spreadsheets/d/11923uPwbBZFjjGgGUA6NLw09EwE0CqkOc4q9oUmW1yo/edit?usp=sharing"",""พิษณุโลก!M303"")"),65450)</f>
        <v>65450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IFERROR(__xludf.DUMMYFUNCTION("IMPORTRANGE(""https://docs.google.com/spreadsheets/d/11923uPwbBZFjjGgGUA6NLw09EwE0CqkOc4q9oUmW1yo/edit?usp=sharing"",""พิษณุโลก!M305"")"),22740)</f>
        <v>22740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IFERROR(__xludf.DUMMYFUNCTION("IMPORTRANGE(""https://docs.google.com/spreadsheets/d/11923uPwbBZFjjGgGUA6NLw09EwE0CqkOc4q9oUmW1yo/edit?usp=sharing"",""พิษณุโลก!J327"")"),40)</f>
        <v>40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IFERROR(__xludf.DUMMYFUNCTION("IMPORTRANGE(""https://docs.google.com/spreadsheets/d/11923uPwbBZFjjGgGUA6NLw09EwE0CqkOc4q9oUmW1yo/edit?usp=sharing"",""พิษณุโลก!J350"")"),59238)</f>
        <v>59238</v>
      </c>
      <c r="K455" s="371">
        <f ca="1">IF(I455&gt;0,J455*100/I455,0)</f>
        <v>93.831971108154349</v>
      </c>
      <c r="L455" s="372">
        <f ca="1">IFERROR(__xludf.DUMMYFUNCTION("IMPORTRANGE(""https://docs.google.com/spreadsheets/d/11923uPwbBZFjjGgGUA6NLw09EwE0CqkOc4q9oUmW1yo/edit?usp=sharing"",""พิษณุโลก!L350"")"),492245)</f>
        <v>492245</v>
      </c>
      <c r="M455" s="372"/>
      <c r="N455" s="372">
        <f ca="1">IFERROR(__xludf.DUMMYFUNCTION("IMPORTRANGE(""https://docs.google.com/spreadsheets/d/11923uPwbBZFjjGgGUA6NLw09EwE0CqkOc4q9oUmW1yo/edit?usp=sharing"",""พิษณุโลก!M350"")"),264879.74)</f>
        <v>264879.74</v>
      </c>
      <c r="O455" s="372">
        <f t="shared" ref="O455:O459" ca="1" si="116">+IF(L455&gt;0,N455*100/L455,0)</f>
        <v>53.810549624678771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IFERROR(__xludf.DUMMYFUNCTION("IMPORTRANGE(""https://docs.google.com/spreadsheets/d/11923uPwbBZFjjGgGUA6NLw09EwE0CqkOc4q9oUmW1yo/edit?usp=sharing"",""พิษณุโลก!L352"")"),492245)</f>
        <v>492245</v>
      </c>
      <c r="M457" s="165"/>
      <c r="N457" s="168">
        <f ca="1">IFERROR(__xludf.DUMMYFUNCTION("IMPORTRANGE(""https://docs.google.com/spreadsheets/d/11923uPwbBZFjjGgGUA6NLw09EwE0CqkOc4q9oUmW1yo/edit?usp=sharing"",""พิษณุโลก!M352"")"),264879.74)</f>
        <v>264879.74</v>
      </c>
      <c r="O457" s="168">
        <f t="shared" ca="1" si="116"/>
        <v>53.810549624678771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IFERROR(__xludf.DUMMYFUNCTION("IMPORTRANGE(""https://docs.google.com/spreadsheets/d/11923uPwbBZFjjGgGUA6NLw09EwE0CqkOc4q9oUmW1yo/edit?usp=sharing"",""พิษณุโลก!L354"")"),492245)</f>
        <v>492245</v>
      </c>
      <c r="M459" s="168"/>
      <c r="N459" s="168">
        <f ca="1">IFERROR(__xludf.DUMMYFUNCTION("IMPORTRANGE(""https://docs.google.com/spreadsheets/d/11923uPwbBZFjjGgGUA6NLw09EwE0CqkOc4q9oUmW1yo/edit?usp=sharing"",""พิษณุโลก!M354"")"),264879.74)</f>
        <v>264879.74</v>
      </c>
      <c r="O459" s="168">
        <f t="shared" ca="1" si="116"/>
        <v>53.810549624678771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IFERROR(__xludf.DUMMYFUNCTION("IMPORTRANGE(""https://docs.google.com/spreadsheets/d/11923uPwbBZFjjGgGUA6NLw09EwE0CqkOc4q9oUmW1yo/edit?usp=sharing"",""พิษณุโลก!M357"")"),107823.74)</f>
        <v>107823.74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IFERROR(__xludf.DUMMYFUNCTION("IMPORTRANGE(""https://docs.google.com/spreadsheets/d/11923uPwbBZFjjGgGUA6NLw09EwE0CqkOc4q9oUmW1yo/edit?usp=sharing"",""พิษณุโลก!M358"")"),157056)</f>
        <v>157056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IFERROR(__xludf.DUMMYFUNCTION("IMPORTRANGE(""https://docs.google.com/spreadsheets/d/11923uPwbBZFjjGgGUA6NLw09EwE0CqkOc4q9oUmW1yo/edit?usp=sharing"",""พิษณุโลก!J359"")"),59238)</f>
        <v>59238</v>
      </c>
      <c r="K464" s="268">
        <f t="shared" ref="K464:K515" ca="1" si="117">IF(I464&gt;0,J464*100/I464,0)</f>
        <v>93.831971108154349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IFERROR(__xludf.DUMMYFUNCTION("IMPORTRANGE(""https://docs.google.com/spreadsheets/d/11923uPwbBZFjjGgGUA6NLw09EwE0CqkOc4q9oUmW1yo/edit?usp=sharing"",""พิษณุโลก!J376"")"),59238)</f>
        <v>59238</v>
      </c>
      <c r="K481" s="201">
        <f t="shared" ca="1" si="117"/>
        <v>93.831971108154349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IFERROR(__xludf.DUMMYFUNCTION("IMPORTRANGE(""https://docs.google.com/spreadsheets/d/11923uPwbBZFjjGgGUA6NLw09EwE0CqkOc4q9oUmW1yo/edit?usp=sharing"",""พิษณุโลก!J377"")"),5406)</f>
        <v>5406</v>
      </c>
      <c r="K482" s="163">
        <f t="shared" ca="1" si="117"/>
        <v>95.851063829787236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IFERROR(__xludf.DUMMYFUNCTION("IMPORTRANGE(""https://docs.google.com/spreadsheets/d/11923uPwbBZFjjGgGUA6NLw09EwE0CqkOc4q9oUmW1yo/edit?usp=sharing"",""พิษณุโลก!J378"")"),58193)</f>
        <v>58193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IFERROR(__xludf.DUMMYFUNCTION("IMPORTRANGE(""https://docs.google.com/spreadsheets/d/11923uPwbBZFjjGgGUA6NLw09EwE0CqkOc4q9oUmW1yo/edit?usp=sharing"",""พิษณุโลก!J379"")"),5301)</f>
        <v>5301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IFERROR(__xludf.DUMMYFUNCTION("IMPORTRANGE(""https://docs.google.com/spreadsheets/d/11923uPwbBZFjjGgGUA6NLw09EwE0CqkOc4q9oUmW1yo/edit?usp=sharing"",""พิษณุโลก!J382"")"),1045)</f>
        <v>1045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IFERROR(__xludf.DUMMYFUNCTION("IMPORTRANGE(""https://docs.google.com/spreadsheets/d/11923uPwbBZFjjGgGUA6NLw09EwE0CqkOc4q9oUmW1yo/edit?usp=sharing"",""พิษณุโลก!J383"")"),105)</f>
        <v>105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IFERROR(__xludf.DUMMYFUNCTION("IMPORTRANGE(""https://docs.google.com/spreadsheets/d/11923uPwbBZFjjGgGUA6NLw09EwE0CqkOc4q9oUmW1yo/edit?usp=sharing"",""พิษณุโลก!J384"")"),1045)</f>
        <v>1045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IFERROR(__xludf.DUMMYFUNCTION("IMPORTRANGE(""https://docs.google.com/spreadsheets/d/11923uPwbBZFjjGgGUA6NLw09EwE0CqkOc4q9oUmW1yo/edit?usp=sharing"",""พิษณุโลก!J385"")"),105)</f>
        <v>105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IFERROR(__xludf.DUMMYFUNCTION("IMPORTRANGE(""https://docs.google.com/spreadsheets/d/11923uPwbBZFjjGgGUA6NLw09EwE0CqkOc4q9oUmW1yo/edit?usp=sharing"",""พิษณุโลก!J446"")"),9314)</f>
        <v>9314</v>
      </c>
      <c r="K551" s="410">
        <f ca="1">IF(I551&gt;0,J551*100/I551,0)</f>
        <v>103.48888888888889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IFERROR(__xludf.DUMMYFUNCTION("IMPORTRANGE(""https://docs.google.com/spreadsheets/d/11923uPwbBZFjjGgGUA6NLw09EwE0CqkOc4q9oUmW1yo/edit?usp=sharing"",""พิษณุโลก!M446"")"),340059.11)</f>
        <v>340059.11</v>
      </c>
      <c r="O551" s="411">
        <f t="shared" ref="O551:O555" ca="1" si="120">+IF(L551&gt;0,N551*100/L551,0)</f>
        <v>63.681481273408238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IFERROR(__xludf.DUMMYFUNCTION("IMPORTRANGE(""https://docs.google.com/spreadsheets/d/11923uPwbBZFjjGgGUA6NLw09EwE0CqkOc4q9oUmW1yo/edit?usp=sharing"",""พิษณุโลก!M448"")"),340059.11)</f>
        <v>340059.11</v>
      </c>
      <c r="O553" s="168">
        <f t="shared" ca="1" si="120"/>
        <v>63.681481273408238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IFERROR(__xludf.DUMMYFUNCTION("IMPORTRANGE(""https://docs.google.com/spreadsheets/d/11923uPwbBZFjjGgGUA6NLw09EwE0CqkOc4q9oUmW1yo/edit?usp=sharing"",""พิษณุโลก!M450"")"),340059.11)</f>
        <v>340059.11</v>
      </c>
      <c r="O555" s="168">
        <f t="shared" ca="1" si="120"/>
        <v>63.681481273408238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IFERROR(__xludf.DUMMYFUNCTION("IMPORTRANGE(""https://docs.google.com/spreadsheets/d/11923uPwbBZFjjGgGUA6NLw09EwE0CqkOc4q9oUmW1yo/edit?usp=sharing"",""พิษณุโลก!M453"")"),248237.11)</f>
        <v>248237.11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IFERROR(__xludf.DUMMYFUNCTION("IMPORTRANGE(""https://docs.google.com/spreadsheets/d/11923uPwbBZFjjGgGUA6NLw09EwE0CqkOc4q9oUmW1yo/edit?usp=sharing"",""พิษณุโลก!M454"")"),91822)</f>
        <v>91822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IFERROR(__xludf.DUMMYFUNCTION("IMPORTRANGE(""https://docs.google.com/spreadsheets/d/11923uPwbBZFjjGgGUA6NLw09EwE0CqkOc4q9oUmW1yo/edit?usp=sharing"",""พิษณุโลก!J455"")"),9314)</f>
        <v>9314</v>
      </c>
      <c r="K560" s="224">
        <f t="shared" ref="K560:K561" ca="1" si="121">IF(I560&gt;0,J560*100/I560,0)</f>
        <v>103.48888888888889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IFERROR(__xludf.DUMMYFUNCTION("IMPORTRANGE(""https://docs.google.com/spreadsheets/d/11923uPwbBZFjjGgGUA6NLw09EwE0CqkOc4q9oUmW1yo/edit?usp=sharing"",""พิษณุโลก!J456"")"),688)</f>
        <v>688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IFERROR(__xludf.DUMMYFUNCTION("IMPORTRANGE(""https://docs.google.com/spreadsheets/d/11923uPwbBZFjjGgGUA6NLw09EwE0CqkOc4q9oUmW1yo/edit?usp=sharing"",""พิษณุโลก!J459"")"),3326)</f>
        <v>3326</v>
      </c>
      <c r="K564" s="371">
        <f ca="1">IF(I564&gt;0,J564*100/I564,0)</f>
        <v>221.73333333333332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IFERROR(__xludf.DUMMYFUNCTION("IMPORTRANGE(""https://docs.google.com/spreadsheets/d/11923uPwbBZFjjGgGUA6NLw09EwE0CqkOc4q9oUmW1yo/edit?usp=sharing"",""พิษณุโลก!M459"")"),102045.92)</f>
        <v>102045.92</v>
      </c>
      <c r="O564" s="372">
        <f t="shared" ref="O564:O568" ca="1" si="122">+IF(L564&gt;0,N564*100/L564,0)</f>
        <v>70.747310038824182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IFERROR(__xludf.DUMMYFUNCTION("IMPORTRANGE(""https://docs.google.com/spreadsheets/d/11923uPwbBZFjjGgGUA6NLw09EwE0CqkOc4q9oUmW1yo/edit?usp=sharing"",""พิษณุโลก!M461"")"),102045.92)</f>
        <v>102045.92</v>
      </c>
      <c r="O566" s="168">
        <f t="shared" ca="1" si="122"/>
        <v>70.747310038824182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IFERROR(__xludf.DUMMYFUNCTION("IMPORTRANGE(""https://docs.google.com/spreadsheets/d/11923uPwbBZFjjGgGUA6NLw09EwE0CqkOc4q9oUmW1yo/edit?usp=sharing"",""พิษณุโลก!M463"")"),102045.92)</f>
        <v>102045.92</v>
      </c>
      <c r="O568" s="168">
        <f t="shared" ca="1" si="122"/>
        <v>70.747310038824182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IFERROR(__xludf.DUMMYFUNCTION("IMPORTRANGE(""https://docs.google.com/spreadsheets/d/11923uPwbBZFjjGgGUA6NLw09EwE0CqkOc4q9oUmW1yo/edit?usp=sharing"",""พิษณุโลก!M466"")"),81394.92)</f>
        <v>81394.92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IFERROR(__xludf.DUMMYFUNCTION("IMPORTRANGE(""https://docs.google.com/spreadsheets/d/11923uPwbBZFjjGgGUA6NLw09EwE0CqkOc4q9oUmW1yo/edit?usp=sharing"",""พิษณุโลก!M467"")"),20651)</f>
        <v>20651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IFERROR(__xludf.DUMMYFUNCTION("IMPORTRANGE(""https://docs.google.com/spreadsheets/d/11923uPwbBZFjjGgGUA6NLw09EwE0CqkOc4q9oUmW1yo/edit?usp=sharing"",""พิษณุโลก!J468"")"),3326)</f>
        <v>3326</v>
      </c>
      <c r="K573" s="201">
        <f ca="1">IF(I573&gt;0,J573*100/I573,0)</f>
        <v>221.73333333333332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IFERROR(__xludf.DUMMYFUNCTION("IMPORTRANGE(""https://docs.google.com/spreadsheets/d/11923uPwbBZFjjGgGUA6NLw09EwE0CqkOc4q9oUmW1yo/edit?usp=sharing"",""พิษณุโลก!J471"")"),373)</f>
        <v>373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IFERROR(__xludf.DUMMYFUNCTION("IMPORTRANGE(""https://docs.google.com/spreadsheets/d/11923uPwbBZFjjGgGUA6NLw09EwE0CqkOc4q9oUmW1yo/edit?usp=sharing"",""พิษณุโลก!J472"")"),2938)</f>
        <v>2938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IFERROR(__xludf.DUMMYFUNCTION("IMPORTRANGE(""https://docs.google.com/spreadsheets/d/11923uPwbBZFjjGgGUA6NLw09EwE0CqkOc4q9oUmW1yo/edit?usp=sharing"",""พิษณุโลก!J473"")"),15)</f>
        <v>15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IFERROR(__xludf.DUMMYFUNCTION("IMPORTRANGE(""https://docs.google.com/spreadsheets/d/11923uPwbBZFjjGgGUA6NLw09EwE0CqkOc4q9oUmW1yo/edit?usp=sharing"",""พิษณุโลก!J475"")"),4)</f>
        <v>4</v>
      </c>
      <c r="K580" s="371">
        <f ca="1">IF(I580&gt;0,J580*100/I580,0)</f>
        <v>16.666666666666668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IFERROR(__xludf.DUMMYFUNCTION("IMPORTRANGE(""https://docs.google.com/spreadsheets/d/11923uPwbBZFjjGgGUA6NLw09EwE0CqkOc4q9oUmW1yo/edit?usp=sharing"",""พิษณุโลก!J490"")"),4)</f>
        <v>4</v>
      </c>
      <c r="K595" s="163">
        <f t="shared" ca="1" si="125"/>
        <v>16.666666666666668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IFERROR(__xludf.DUMMYFUNCTION("IMPORTRANGE(""https://docs.google.com/spreadsheets/d/11923uPwbBZFjjGgGUA6NLw09EwE0CqkOc4q9oUmW1yo/edit?usp=sharing"",""พิษณุโลก!J491"")"),4.96)</f>
        <v>4.96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22.222222222222221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22.222222222222221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22.222222222222221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IFERROR(__xludf.DUMMYFUNCTION("IMPORTRANGE(""https://docs.google.com/spreadsheets/d/11923uPwbBZFjjGgGUA6NLw09EwE0CqkOc4q9oUmW1yo/edit?usp=sharing"",""พิษณุโลก!J523"")"),3462384.08)</f>
        <v>3462384.08</v>
      </c>
      <c r="K628" s="342">
        <f t="shared" ref="K628:K635" ca="1" si="129">IF(I628&gt;0,J628*100/I628,0)</f>
        <v>89.002667825077637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IFERROR(__xludf.DUMMYFUNCTION("IMPORTRANGE(""https://docs.google.com/spreadsheets/d/11923uPwbBZFjjGgGUA6NLw09EwE0CqkOc4q9oUmW1yo/edit?usp=sharing"",""พิษณุโลก!J524"")"),261)</f>
        <v>261</v>
      </c>
      <c r="K629" s="342">
        <f t="shared" ca="1" si="129"/>
        <v>90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IFERROR(__xludf.DUMMYFUNCTION("IMPORTRANGE(""https://docs.google.com/spreadsheets/d/11923uPwbBZFjjGgGUA6NLw09EwE0CqkOc4q9oUmW1yo/edit?usp=sharing"",""พิษณุโลก!J525"")"),626303.59)</f>
        <v>626303.59</v>
      </c>
      <c r="K630" s="342">
        <f t="shared" ca="1" si="129"/>
        <v>24.448440126048922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IFERROR(__xludf.DUMMYFUNCTION("IMPORTRANGE(""https://docs.google.com/spreadsheets/d/11923uPwbBZFjjGgGUA6NLw09EwE0CqkOc4q9oUmW1yo/edit?usp=sharing"",""พิษณุโลก!J526"")"),93)</f>
        <v>93</v>
      </c>
      <c r="K631" s="342">
        <f t="shared" ca="1" si="129"/>
        <v>80.172413793103445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IFERROR(__xludf.DUMMYFUNCTION("IMPORTRANGE(""https://docs.google.com/spreadsheets/d/11923uPwbBZFjjGgGUA6NLw09EwE0CqkOc4q9oUmW1yo/edit?usp=sharing"",""พิษณุโลก!J529"")"),4000000)</f>
        <v>4000000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IFERROR(__xludf.DUMMYFUNCTION("IMPORTRANGE(""https://docs.google.com/spreadsheets/d/11923uPwbBZFjjGgGUA6NLw09EwE0CqkOc4q9oUmW1yo/edit?usp=sharing"",""พิษณุโลก!J530"")"),111)</f>
        <v>111</v>
      </c>
      <c r="K635" s="487">
        <f t="shared" ca="1" si="129"/>
        <v>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7116880</v>
      </c>
      <c r="M8" s="23">
        <f t="shared" ca="1" si="0"/>
        <v>4501124</v>
      </c>
      <c r="N8" s="23">
        <f t="shared" ca="1" si="0"/>
        <v>5774199.2200000007</v>
      </c>
      <c r="O8" s="22">
        <f t="shared" ref="O8:O16" ca="1" si="1">IF(L8&gt;0,N8*100/L8,0)</f>
        <v>81.133856690010248</v>
      </c>
      <c r="P8" s="22">
        <f t="shared" ref="P8:P16" ca="1" si="2">IF(M8&gt;0,N8*100/M8,0)</f>
        <v>128.28349585570186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7116880</v>
      </c>
      <c r="M10" s="30">
        <f t="shared" ca="1" si="4"/>
        <v>4501124</v>
      </c>
      <c r="N10" s="30">
        <f t="shared" ca="1" si="4"/>
        <v>5774199.2200000007</v>
      </c>
      <c r="O10" s="29">
        <f t="shared" ca="1" si="1"/>
        <v>81.133856690010248</v>
      </c>
      <c r="P10" s="29">
        <f t="shared" ca="1" si="2"/>
        <v>128.28349585570186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6883580</v>
      </c>
      <c r="M12" s="39">
        <f t="shared" ca="1" si="6"/>
        <v>4267824</v>
      </c>
      <c r="N12" s="39">
        <f t="shared" ca="1" si="6"/>
        <v>5540899.2200000007</v>
      </c>
      <c r="O12" s="39">
        <f t="shared" ca="1" si="1"/>
        <v>80.494440683481571</v>
      </c>
      <c r="P12" s="39">
        <f t="shared" ca="1" si="2"/>
        <v>129.82960918725797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2010229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4873351</v>
      </c>
      <c r="M14" s="39">
        <f t="shared" si="8"/>
        <v>0</v>
      </c>
      <c r="N14" s="39">
        <f t="shared" ca="1" si="8"/>
        <v>2109161.8600000003</v>
      </c>
      <c r="O14" s="39">
        <f t="shared" ca="1" si="1"/>
        <v>43.27949823437713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4046624</v>
      </c>
      <c r="M18" s="23">
        <f t="shared" ca="1" si="11"/>
        <v>4501124</v>
      </c>
      <c r="N18" s="23">
        <f t="shared" ca="1" si="11"/>
        <v>3665037.36</v>
      </c>
      <c r="O18" s="22">
        <f t="shared" ref="O18:O20" ca="1" si="12">IF(L18&gt;0,N18*100/L18,0)</f>
        <v>90.57024719865251</v>
      </c>
      <c r="P18" s="22">
        <f t="shared" ref="P18:P26" ca="1" si="13">IF(M18&gt;0,N18*100/M18,0)</f>
        <v>81.424936526965269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4046624</v>
      </c>
      <c r="M20" s="30">
        <f t="shared" ca="1" si="15"/>
        <v>4501124</v>
      </c>
      <c r="N20" s="30">
        <f t="shared" ca="1" si="15"/>
        <v>3665037.36</v>
      </c>
      <c r="O20" s="29">
        <f t="shared" ca="1" si="12"/>
        <v>90.57024719865251</v>
      </c>
      <c r="P20" s="29">
        <f t="shared" ca="1" si="13"/>
        <v>81.424936526965269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3813324</v>
      </c>
      <c r="M22" s="42">
        <f t="shared" ca="1" si="18"/>
        <v>4267824</v>
      </c>
      <c r="N22" s="39">
        <f t="shared" ca="1" si="18"/>
        <v>3431737.36</v>
      </c>
      <c r="O22" s="39">
        <f t="shared" ca="1" si="17"/>
        <v>89.993332850814667</v>
      </c>
      <c r="P22" s="39">
        <f t="shared" ca="1" si="13"/>
        <v>80.409533289095336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2010229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1803095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3070256</v>
      </c>
      <c r="M28" s="23">
        <f t="shared" si="23"/>
        <v>0</v>
      </c>
      <c r="N28" s="23">
        <f t="shared" ca="1" si="23"/>
        <v>2109161.8600000003</v>
      </c>
      <c r="O28" s="22">
        <f t="shared" ref="O28:O30" ca="1" si="24">IF(L28&gt;0,N28*100/L28,0)</f>
        <v>68.69661226946549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3070256</v>
      </c>
      <c r="M30" s="30">
        <f t="shared" si="27"/>
        <v>0</v>
      </c>
      <c r="N30" s="30">
        <f t="shared" ca="1" si="27"/>
        <v>2109161.8600000003</v>
      </c>
      <c r="O30" s="29">
        <f t="shared" ca="1" si="24"/>
        <v>68.69661226946549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3070256</v>
      </c>
      <c r="M32" s="39">
        <f t="shared" si="30"/>
        <v>0</v>
      </c>
      <c r="N32" s="39">
        <f t="shared" ca="1" si="30"/>
        <v>2109161.8600000003</v>
      </c>
      <c r="O32" s="39">
        <f t="shared" ca="1" si="29"/>
        <v>68.69661226946549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3070256</v>
      </c>
      <c r="M34" s="39">
        <f t="shared" si="32"/>
        <v>0</v>
      </c>
      <c r="N34" s="39">
        <f t="shared" ca="1" si="32"/>
        <v>2109161.8600000003</v>
      </c>
      <c r="O34" s="39">
        <f t="shared" ca="1" si="29"/>
        <v>68.69661226946549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4046624</v>
      </c>
      <c r="M37" s="55">
        <f t="shared" ca="1" si="33"/>
        <v>4501124</v>
      </c>
      <c r="N37" s="55">
        <f t="shared" ca="1" si="33"/>
        <v>3665037.36</v>
      </c>
      <c r="O37" s="56">
        <f t="shared" ca="1" si="29"/>
        <v>90.57024719865251</v>
      </c>
      <c r="P37" s="56">
        <f t="shared" ca="1" si="25"/>
        <v>81.424936526965269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827615.59</v>
      </c>
      <c r="O41" s="78">
        <f t="shared" ref="O41:O43" ca="1" si="35">IF(L41&gt;0,N41*100/L41,0)</f>
        <v>84.571386674841605</v>
      </c>
      <c r="P41" s="78">
        <f t="shared" ref="P41:P43" ca="1" si="36">IF(M41&gt;0,N41*100/M41,0)</f>
        <v>84.571386674841605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827615.59</v>
      </c>
      <c r="O43" s="78">
        <f t="shared" ca="1" si="35"/>
        <v>84.571386674841605</v>
      </c>
      <c r="P43" s="78">
        <f t="shared" ca="1" si="36"/>
        <v>84.571386674841605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IFERROR(__xludf.DUMMYFUNCTION("IMPORTRANGE(""https://docs.google.com/spreadsheets/d/1Yj_ptqi66GCucihVvJfMjLAmec39IyEx_6qawtMGysU/edit?usp=sharing"",""สบก!R29"")"),659115.59)</f>
        <v>659115.59</v>
      </c>
      <c r="O45" s="39">
        <f ca="1">IF(L45&gt;0,N45*100/L45,0)</f>
        <v>81.362250339464268</v>
      </c>
      <c r="P45" s="39">
        <f ca="1">IF(M45&gt;0,N45*100/M45,0)</f>
        <v>81.362250339464268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582629</v>
      </c>
      <c r="M53" s="121">
        <f t="shared" ca="1" si="39"/>
        <v>582629</v>
      </c>
      <c r="N53" s="121">
        <f t="shared" ca="1" si="39"/>
        <v>525843</v>
      </c>
      <c r="O53" s="120">
        <f t="shared" ref="O53:O55" ca="1" si="40">IF(L53&gt;0,N53*100/L53,0)</f>
        <v>90.25348892691575</v>
      </c>
      <c r="P53" s="120">
        <f t="shared" ref="P53:P55" ca="1" si="41">IF(M53&gt;0,N53*100/M53,0)</f>
        <v>90.25348892691575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582629</v>
      </c>
      <c r="M55" s="121">
        <f t="shared" ca="1" si="43"/>
        <v>582629</v>
      </c>
      <c r="N55" s="121">
        <f t="shared" ca="1" si="43"/>
        <v>525843</v>
      </c>
      <c r="O55" s="120">
        <f t="shared" ca="1" si="40"/>
        <v>90.25348892691575</v>
      </c>
      <c r="P55" s="120">
        <f t="shared" ca="1" si="41"/>
        <v>90.25348892691575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582629</v>
      </c>
      <c r="M57" s="50">
        <f ca="1">IFERROR(__xludf.DUMMYFUNCTION("IMPORTRANGE(""https://docs.google.com/spreadsheets/d/1Yj_ptqi66GCucihVvJfMjLAmec39IyEx_6qawtMGysU/edit?usp=sharing"",""สบก!Z29"")"),582629)</f>
        <v>582629</v>
      </c>
      <c r="N57" s="50">
        <f ca="1">IFERROR(__xludf.DUMMYFUNCTION("IMPORTRANGE(""https://docs.google.com/spreadsheets/d/1Yj_ptqi66GCucihVvJfMjLAmec39IyEx_6qawtMGysU/edit?usp=sharing"",""สบก!AA29"")"),525843)</f>
        <v>525843</v>
      </c>
      <c r="O57" s="39">
        <f ca="1">IF(L57&gt;0,N57*100/L57,0)</f>
        <v>90.25348892691575</v>
      </c>
      <c r="P57" s="39">
        <f ca="1">IF(M57&gt;0,N57*100/M57,0)</f>
        <v>90.25348892691575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IFERROR(__xludf.DUMMYFUNCTION("IMPORTRANGE(""https://docs.google.com/spreadsheets/d/1Yj_ptqi66GCucihVvJfMjLAmec39IyEx_6qawtMGysU/edit?usp=sharing"",""สบก!V29"")"),582629)</f>
        <v>582629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584120</v>
      </c>
      <c r="M66" s="152">
        <f t="shared" ca="1" si="45"/>
        <v>984120</v>
      </c>
      <c r="N66" s="152">
        <f t="shared" ca="1" si="45"/>
        <v>532212.77</v>
      </c>
      <c r="O66" s="151">
        <f t="shared" ref="O66:O68" ca="1" si="46">IF(L66&gt;0,N66*100/L66,0)</f>
        <v>91.113601657193726</v>
      </c>
      <c r="P66" s="151">
        <f t="shared" ref="P66:P68" ca="1" si="47">IF(M66&gt;0,N66*100/M66,0)</f>
        <v>54.080068487582814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584120</v>
      </c>
      <c r="M68" s="88">
        <f t="shared" ca="1" si="49"/>
        <v>984120</v>
      </c>
      <c r="N68" s="88">
        <f t="shared" ca="1" si="49"/>
        <v>532212.77</v>
      </c>
      <c r="O68" s="156">
        <f t="shared" ca="1" si="46"/>
        <v>91.113601657193726</v>
      </c>
      <c r="P68" s="156">
        <f t="shared" ca="1" si="47"/>
        <v>54.080068487582814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584120</v>
      </c>
      <c r="M70" s="167">
        <f ca="1">IFERROR(__xludf.DUMMYFUNCTION("IMPORTRANGE(""https://docs.google.com/spreadsheets/d/1Yj_ptqi66GCucihVvJfMjLAmec39IyEx_6qawtMGysU/edit?usp=sharing"",""สบก!AI29"")"),984120)</f>
        <v>984120</v>
      </c>
      <c r="N70" s="168">
        <f ca="1">IFERROR(__xludf.DUMMYFUNCTION("IMPORTRANGE(""https://docs.google.com/spreadsheets/d/1Yj_ptqi66GCucihVvJfMjLAmec39IyEx_6qawtMGysU/edit?usp=sharing"",""สบก!AJ29"")"),532212.77)</f>
        <v>532212.77</v>
      </c>
      <c r="O70" s="168">
        <f ca="1">IF(L70&gt;0,N70*100/L70,0)</f>
        <v>91.113601657193726</v>
      </c>
      <c r="P70" s="168">
        <f ca="1">IF(M70&gt;0,N70*100/M70,0)</f>
        <v>54.080068487582814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IFERROR(__xludf.DUMMYFUNCTION("IMPORTRANGE(""https://docs.google.com/spreadsheets/d/1Yj_ptqi66GCucihVvJfMjLAmec39IyEx_6qawtMGysU/edit?usp=sharing"",""สบก!AF29"")"),404620)</f>
        <v>404620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87410</v>
      </c>
      <c r="M118" s="152">
        <f t="shared" ca="1" si="58"/>
        <v>87410</v>
      </c>
      <c r="N118" s="152">
        <f t="shared" ca="1" si="58"/>
        <v>83724</v>
      </c>
      <c r="O118" s="151">
        <f t="shared" ref="O118:O120" ca="1" si="59">IF(L118&gt;0,N118*100/L118,0)</f>
        <v>95.783091179498911</v>
      </c>
      <c r="P118" s="151">
        <f t="shared" ref="P118:P120" ca="1" si="60">IF(M118&gt;0,N118*100/M118,0)</f>
        <v>95.783091179498911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87410</v>
      </c>
      <c r="M120" s="88">
        <f t="shared" ca="1" si="62"/>
        <v>87410</v>
      </c>
      <c r="N120" s="88">
        <f t="shared" ca="1" si="62"/>
        <v>83724</v>
      </c>
      <c r="O120" s="156">
        <f t="shared" ca="1" si="59"/>
        <v>95.783091179498911</v>
      </c>
      <c r="P120" s="156">
        <f t="shared" ca="1" si="60"/>
        <v>95.783091179498911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87410</v>
      </c>
      <c r="M122" s="167">
        <f ca="1">IFERROR(__xludf.DUMMYFUNCTION("IMPORTRANGE(""https://docs.google.com/spreadsheets/d/1Yj_ptqi66GCucihVvJfMjLAmec39IyEx_6qawtMGysU/edit?usp=sharing"",""สบก!BA29"")"),87410)</f>
        <v>87410</v>
      </c>
      <c r="N122" s="168">
        <f ca="1">IFERROR(__xludf.DUMMYFUNCTION("IMPORTRANGE(""https://docs.google.com/spreadsheets/d/1Yj_ptqi66GCucihVvJfMjLAmec39IyEx_6qawtMGysU/edit?usp=sharing"",""สบก!BB29"")"),83724)</f>
        <v>83724</v>
      </c>
      <c r="O122" s="168">
        <f ca="1">IF(L122&gt;0,N122*100/L122,0)</f>
        <v>95.783091179498911</v>
      </c>
      <c r="P122" s="168">
        <f ca="1">IF(M122&gt;0,N122*100/M122,0)</f>
        <v>95.783091179498911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IFERROR(__xludf.DUMMYFUNCTION("IMPORTRANGE(""https://docs.google.com/spreadsheets/d/1Yj_ptqi66GCucihVvJfMjLAmec39IyEx_6qawtMGysU/edit?usp=sharing"",""สบก!AX29"")"),87410)</f>
        <v>87410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310300</v>
      </c>
      <c r="M140" s="152">
        <f t="shared" ca="1" si="64"/>
        <v>310300</v>
      </c>
      <c r="N140" s="152">
        <f t="shared" ca="1" si="64"/>
        <v>297132</v>
      </c>
      <c r="O140" s="151">
        <f t="shared" ref="O140:O142" ca="1" si="65">IF(L140&gt;0,N140*100/L140,0)</f>
        <v>95.756364808250083</v>
      </c>
      <c r="P140" s="151">
        <f t="shared" ref="P140:P142" ca="1" si="66">IF(M140&gt;0,N140*100/M140,0)</f>
        <v>95.756364808250083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310300</v>
      </c>
      <c r="M142" s="88">
        <f t="shared" ca="1" si="68"/>
        <v>310300</v>
      </c>
      <c r="N142" s="88">
        <f t="shared" ca="1" si="68"/>
        <v>297132</v>
      </c>
      <c r="O142" s="156">
        <f t="shared" ca="1" si="65"/>
        <v>95.756364808250083</v>
      </c>
      <c r="P142" s="156">
        <f t="shared" ca="1" si="66"/>
        <v>95.756364808250083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310300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IFERROR(__xludf.DUMMYFUNCTION("IMPORTRANGE(""https://docs.google.com/spreadsheets/d/1Yj_ptqi66GCucihVvJfMjLAmec39IyEx_6qawtMGysU/edit?usp=sharing"",""สบก!BK29"")"),297132)</f>
        <v>297132</v>
      </c>
      <c r="O144" s="168">
        <f ca="1">IF(L144&gt;0,N144*100/L144,0)</f>
        <v>95.756364808250083</v>
      </c>
      <c r="P144" s="168">
        <f ca="1">IF(M144&gt;0,N144*100/M144,0)</f>
        <v>95.756364808250083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IFERROR(__xludf.DUMMYFUNCTION("IMPORTRANGE(""https://docs.google.com/spreadsheets/d/1Yj_ptqi66GCucihVvJfMjLAmec39IyEx_6qawtMGysU/edit?usp=sharing"",""สบก!BG29"")"),178300)</f>
        <v>178300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IFERROR(__xludf.DUMMYFUNCTION("IMPORTRANGE(""https://docs.google.com/spreadsheets/d/11923uPwbBZFjjGgGUA6NLw09EwE0CqkOc4q9oUmW1yo/edit?usp=sharing"",""เพชรบูรณ์!J84"")"),208)</f>
        <v>208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IFERROR(__xludf.DUMMYFUNCTION("IMPORTRANGE(""https://docs.google.com/spreadsheets/d/11923uPwbBZFjjGgGUA6NLw09EwE0CqkOc4q9oUmW1yo/edit?usp=sharing"",""เพชรบูรณ์!J85"")"),208)</f>
        <v>208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IFERROR(__xludf.DUMMYFUNCTION("IMPORTRANGE(""https://docs.google.com/spreadsheets/d/11923uPwbBZFjjGgGUA6NLw09EwE0CqkOc4q9oUmW1yo/edit?usp=sharing"",""เพชรบูรณ์!J114"")"),128000)</f>
        <v>128000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IFERROR(__xludf.DUMMYFUNCTION("IMPORTRANGE(""https://docs.google.com/spreadsheets/d/11923uPwbBZFjjGgGUA6NLw09EwE0CqkOc4q9oUmW1yo/edit?usp=sharing"",""เพชรบูรณ์!J125"")"),128000)</f>
        <v>128000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IFERROR(__xludf.DUMMYFUNCTION("IMPORTRANGE(""https://docs.google.com/spreadsheets/d/11923uPwbBZFjjGgGUA6NLw09EwE0CqkOc4q9oUmW1yo/edit?usp=sharing"",""เพชรบูรณ์!J127"")"),15)</f>
        <v>15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187950</v>
      </c>
      <c r="O250" s="151">
        <f t="shared" ref="O250:O252" ca="1" si="78">IF(L250&gt;0,N250*100/L250,0)</f>
        <v>94.447236180904525</v>
      </c>
      <c r="P250" s="151">
        <f t="shared" ref="P250:P252" ca="1" si="79">IF(M250&gt;0,N250*100/M250,0)</f>
        <v>94.447236180904525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187950</v>
      </c>
      <c r="O252" s="156">
        <f t="shared" ca="1" si="78"/>
        <v>94.447236180904525</v>
      </c>
      <c r="P252" s="156">
        <f t="shared" ca="1" si="79"/>
        <v>94.447236180904525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IFERROR(__xludf.DUMMYFUNCTION("IMPORTRANGE(""https://docs.google.com/spreadsheets/d/1Yj_ptqi66GCucihVvJfMjLAmec39IyEx_6qawtMGysU/edit?usp=sharing"",""สบก!CC29"")"),187950)</f>
        <v>187950</v>
      </c>
      <c r="O254" s="168">
        <f ca="1">IF(L254&gt;0,N254*100/L254,0)</f>
        <v>94.447236180904525</v>
      </c>
      <c r="P254" s="168">
        <f ca="1">IF(M254&gt;0,N254*100/M254,0)</f>
        <v>94.447236180904525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73700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73700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IFERROR(__xludf.DUMMYFUNCTION("IMPORTRANGE(""https://docs.google.com/spreadsheets/d/1Yj_ptqi66GCucihVvJfMjLAmec39IyEx_6qawtMGysU/edit?usp=sharing"",""สบก!CL29"")"),73700)</f>
        <v>73700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IFERROR(__xludf.DUMMYFUNCTION("IMPORTRANGE(""https://docs.google.com/spreadsheets/d/11923uPwbBZFjjGgGUA6NLw09EwE0CqkOc4q9oUmW1yo/edit?usp=sharing"",""เพชรบูรณ์!J228"")"),469)</f>
        <v>469</v>
      </c>
      <c r="K328" s="317">
        <f ca="1">IF(I328&gt;0,J328*100/I328,0)</f>
        <v>76.885245901639351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1264240</v>
      </c>
      <c r="N329" s="152">
        <f t="shared" ca="1" si="98"/>
        <v>1115735</v>
      </c>
      <c r="O329" s="151">
        <f t="shared" ref="O329:O331" ca="1" si="99">IF(L329&gt;0,N329*100/L329,0)</f>
        <v>92.22932200307504</v>
      </c>
      <c r="P329" s="151">
        <f t="shared" ref="P329:P331" ca="1" si="100">IF(M329&gt;0,N329*100/M329,0)</f>
        <v>88.25341707270772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1264240</v>
      </c>
      <c r="N331" s="88">
        <f t="shared" ca="1" si="102"/>
        <v>1115735</v>
      </c>
      <c r="O331" s="156">
        <f t="shared" ca="1" si="99"/>
        <v>92.22932200307504</v>
      </c>
      <c r="P331" s="156">
        <f t="shared" ca="1" si="100"/>
        <v>88.25341707270772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IFERROR(__xludf.DUMMYFUNCTION("IMPORTRANGE(""https://docs.google.com/spreadsheets/d/1Yj_ptqi66GCucihVvJfMjLAmec39IyEx_6qawtMGysU/edit?usp=sharing"",""สบก!DM29"")"),1050935)</f>
        <v>1050935</v>
      </c>
      <c r="O333" s="168">
        <f ca="1">IF(L333&gt;0,N333*100/L333,0)</f>
        <v>91.78952608870334</v>
      </c>
      <c r="P333" s="168">
        <f ca="1">IF(M333&gt;0,N333*100/M333,0)</f>
        <v>87.618805442539852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IFERROR(__xludf.DUMMYFUNCTION("IMPORTRANGE(""https://docs.google.com/spreadsheets/d/11923uPwbBZFjjGgGUA6NLw09EwE0CqkOc4q9oUmW1yo/edit?usp=sharing"",""เพชรบูรณ์!J234"")"),464)</f>
        <v>464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IFERROR(__xludf.DUMMYFUNCTION("IMPORTRANGE(""https://docs.google.com/spreadsheets/d/11923uPwbBZFjjGgGUA6NLw09EwE0CqkOc4q9oUmW1yo/edit?usp=sharing"",""เพชรบูรณ์!J235"")"),5148.53)</f>
        <v>5148.53</v>
      </c>
      <c r="K340" s="342">
        <f t="shared" ca="1" si="103"/>
        <v>86.968412162162167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IFERROR(__xludf.DUMMYFUNCTION("IMPORTRANGE(""https://docs.google.com/spreadsheets/d/11923uPwbBZFjjGgGUA6NLw09EwE0CqkOc4q9oUmW1yo/edit?usp=sharing"",""เพชรบูรณ์!J236"")"),645)</f>
        <v>645</v>
      </c>
      <c r="K341" s="342">
        <f t="shared" ca="1" si="103"/>
        <v>105.73770491803279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IFERROR(__xludf.DUMMYFUNCTION("IMPORTRANGE(""https://docs.google.com/spreadsheets/d/11923uPwbBZFjjGgGUA6NLw09EwE0CqkOc4q9oUmW1yo/edit?usp=sharing"",""เพชรบูรณ์!J237"")"),9101.5)</f>
        <v>9101.5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IFERROR(__xludf.DUMMYFUNCTION("IMPORTRANGE(""https://docs.google.com/spreadsheets/d/11923uPwbBZFjjGgGUA6NLw09EwE0CqkOc4q9oUmW1yo/edit?usp=sharing"",""เพชรบูรณ์!J240"")"),469)</f>
        <v>469</v>
      </c>
      <c r="K345" s="342">
        <f t="shared" ca="1" si="103"/>
        <v>76.885245901639351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IFERROR(__xludf.DUMMYFUNCTION("IMPORTRANGE(""https://docs.google.com/spreadsheets/d/11923uPwbBZFjjGgGUA6NLw09EwE0CqkOc4q9oUmW1yo/edit?usp=sharing"",""เพชรบูรณ์!J241"")"),6597.78)</f>
        <v>6597.78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IFERROR(__xludf.DUMMYFUNCTION("IMPORTRANGE(""https://docs.google.com/spreadsheets/d/11923uPwbBZFjjGgGUA6NLw09EwE0CqkOc4q9oUmW1yo/edit?usp=sharing"",""เพชรบูรณ์!L242"")"),3070256)</f>
        <v>3070256</v>
      </c>
      <c r="M347" s="357"/>
      <c r="N347" s="357">
        <f ca="1">IFERROR(__xludf.DUMMYFUNCTION("IMPORTRANGE(""https://docs.google.com/spreadsheets/d/11923uPwbBZFjjGgGUA6NLw09EwE0CqkOc4q9oUmW1yo/edit?usp=sharing"",""เพชรบูรณ์!M242"")"),2109161.86)</f>
        <v>2109161.86</v>
      </c>
      <c r="O347" s="357">
        <f ca="1">+IF(L347&gt;0,N347*100/L347,0)</f>
        <v>68.696612269465476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IFERROR(__xludf.DUMMYFUNCTION("IMPORTRANGE(""https://docs.google.com/spreadsheets/d/11923uPwbBZFjjGgGUA6NLw09EwE0CqkOc4q9oUmW1yo/edit?usp=sharing"",""เพชรบูรณ์!M244"")"),653120)</f>
        <v>653120</v>
      </c>
      <c r="O349" s="372">
        <f ca="1">+IF(L349&gt;0,N349*100/L349,0)</f>
        <v>98.34219204071492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IFERROR(__xludf.DUMMYFUNCTION("IMPORTRANGE(""https://docs.google.com/spreadsheets/d/11923uPwbBZFjjGgGUA6NLw09EwE0CqkOc4q9oUmW1yo/edit?usp=sharing"",""เพชรบูรณ์!M247"")"),653120)</f>
        <v>653120</v>
      </c>
      <c r="O352" s="165">
        <f t="shared" ca="1" si="105"/>
        <v>98.34219204071492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IFERROR(__xludf.DUMMYFUNCTION("IMPORTRANGE(""https://docs.google.com/spreadsheets/d/11923uPwbBZFjjGgGUA6NLw09EwE0CqkOc4q9oUmW1yo/edit?usp=sharing"",""เพชรบูรณ์!M249"")"),653120)</f>
        <v>653120</v>
      </c>
      <c r="O354" s="168">
        <f t="shared" ca="1" si="105"/>
        <v>98.34219204071492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IFERROR(__xludf.DUMMYFUNCTION("IMPORTRANGE(""https://docs.google.com/spreadsheets/d/11923uPwbBZFjjGgGUA6NLw09EwE0CqkOc4q9oUmW1yo/edit?usp=sharing"",""เพชรบูรณ์!M252"")"),120248)</f>
        <v>120248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IFERROR(__xludf.DUMMYFUNCTION("IMPORTRANGE(""https://docs.google.com/spreadsheets/d/11923uPwbBZFjjGgGUA6NLw09EwE0CqkOc4q9oUmW1yo/edit?usp=sharing"",""เพชรบูรณ์!M253"")"),60982)</f>
        <v>60982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IFERROR(__xludf.DUMMYFUNCTION("IMPORTRANGE(""https://docs.google.com/spreadsheets/d/11923uPwbBZFjjGgGUA6NLw09EwE0CqkOc4q9oUmW1yo/edit?usp=sharing"",""เพชรบูรณ์!M275"")"),373346)</f>
        <v>373346</v>
      </c>
      <c r="O380" s="372">
        <f ca="1">+IF(L380&gt;0,N380*100/L380,0)</f>
        <v>36.299342744915023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IFERROR(__xludf.DUMMYFUNCTION("IMPORTRANGE(""https://docs.google.com/spreadsheets/d/11923uPwbBZFjjGgGUA6NLw09EwE0CqkOc4q9oUmW1yo/edit?usp=sharing"",""เพชรบูรณ์!M278"")"),373346)</f>
        <v>373346</v>
      </c>
      <c r="O383" s="165">
        <f t="shared" ca="1" si="109"/>
        <v>36.299342744915023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IFERROR(__xludf.DUMMYFUNCTION("IMPORTRANGE(""https://docs.google.com/spreadsheets/d/11923uPwbBZFjjGgGUA6NLw09EwE0CqkOc4q9oUmW1yo/edit?usp=sharing"",""เพชรบูรณ์!M280"")"),373346)</f>
        <v>373346</v>
      </c>
      <c r="O385" s="168">
        <f t="shared" ca="1" si="109"/>
        <v>36.299342744915023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IFERROR(__xludf.DUMMYFUNCTION("IMPORTRANGE(""https://docs.google.com/spreadsheets/d/11923uPwbBZFjjGgGUA6NLw09EwE0CqkOc4q9oUmW1yo/edit?usp=sharing"",""เพชรบูรณ์!M283"")"),120248)</f>
        <v>120248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IFERROR(__xludf.DUMMYFUNCTION("IMPORTRANGE(""https://docs.google.com/spreadsheets/d/11923uPwbBZFjjGgGUA6NLw09EwE0CqkOc4q9oUmW1yo/edit?usp=sharing"",""เพชรบูรณ์!M284"")"),61360)</f>
        <v>61360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IFERROR(__xludf.DUMMYFUNCTION("IMPORTRANGE(""https://docs.google.com/spreadsheets/d/11923uPwbBZFjjGgGUA6NLw09EwE0CqkOc4q9oUmW1yo/edit?usp=sharing"",""เพชรบูรณ์!M296"")"),237600)</f>
        <v>237600</v>
      </c>
      <c r="O401" s="372">
        <f ca="1">+IF(L401&gt;0,N401*100/L401,0)</f>
        <v>97.162018483683653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IFERROR(__xludf.DUMMYFUNCTION("IMPORTRANGE(""https://docs.google.com/spreadsheets/d/11923uPwbBZFjjGgGUA6NLw09EwE0CqkOc4q9oUmW1yo/edit?usp=sharing"",""เพชรบูรณ์!M299"")"),237600)</f>
        <v>237600</v>
      </c>
      <c r="O404" s="168">
        <f t="shared" ca="1" si="112"/>
        <v>97.162018483683653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IFERROR(__xludf.DUMMYFUNCTION("IMPORTRANGE(""https://docs.google.com/spreadsheets/d/11923uPwbBZFjjGgGUA6NLw09EwE0CqkOc4q9oUmW1yo/edit?usp=sharing"",""เพชรบูรณ์!M301"")"),237600)</f>
        <v>237600</v>
      </c>
      <c r="O406" s="168">
        <f t="shared" ca="1" si="112"/>
        <v>97.162018483683653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IFERROR(__xludf.DUMMYFUNCTION("IMPORTRANGE(""https://docs.google.com/spreadsheets/d/11923uPwbBZFjjGgGUA6NLw09EwE0CqkOc4q9oUmW1yo/edit?usp=sharing"",""เพชรบูรณ์!M305"")"),31100)</f>
        <v>31100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IFERROR(__xludf.DUMMYFUNCTION("IMPORTRANGE(""https://docs.google.com/spreadsheets/d/11923uPwbBZFjjGgGUA6NLw09EwE0CqkOc4q9oUmW1yo/edit?usp=sharing"",""เพชรบูรณ์!M330"")"),142619.5)</f>
        <v>142619.5</v>
      </c>
      <c r="O435" s="411">
        <f t="shared" ref="O435:O439" ca="1" si="114">+IF(L435&gt;0,N435*100/L435,0)</f>
        <v>88.036728395061729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IFERROR(__xludf.DUMMYFUNCTION("IMPORTRANGE(""https://docs.google.com/spreadsheets/d/11923uPwbBZFjjGgGUA6NLw09EwE0CqkOc4q9oUmW1yo/edit?usp=sharing"",""เพชรบูรณ์!M332"")"),142619.5)</f>
        <v>142619.5</v>
      </c>
      <c r="O437" s="168">
        <f t="shared" ca="1" si="114"/>
        <v>88.036728395061729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IFERROR(__xludf.DUMMYFUNCTION("IMPORTRANGE(""https://docs.google.com/spreadsheets/d/11923uPwbBZFjjGgGUA6NLw09EwE0CqkOc4q9oUmW1yo/edit?usp=sharing"",""เพชรบูรณ์!M334"")"),142619.5)</f>
        <v>142619.5</v>
      </c>
      <c r="O439" s="168">
        <f t="shared" ca="1" si="114"/>
        <v>88.036728395061729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IFERROR(__xludf.DUMMYFUNCTION("IMPORTRANGE(""https://docs.google.com/spreadsheets/d/11923uPwbBZFjjGgGUA6NLw09EwE0CqkOc4q9oUmW1yo/edit?usp=sharing"",""เพชรบูรณ์!M338"")"),49460)</f>
        <v>49460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IFERROR(__xludf.DUMMYFUNCTION("IMPORTRANGE(""https://docs.google.com/spreadsheets/d/11923uPwbBZFjjGgGUA6NLw09EwE0CqkOc4q9oUmW1yo/edit?usp=sharing"",""เพชรบูรณ์!M350"")"),251060.64)</f>
        <v>251060.64</v>
      </c>
      <c r="O455" s="372">
        <f t="shared" ref="O455:O459" ca="1" si="116">+IF(L455&gt;0,N455*100/L455,0)</f>
        <v>58.281018441138784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IFERROR(__xludf.DUMMYFUNCTION("IMPORTRANGE(""https://docs.google.com/spreadsheets/d/11923uPwbBZFjjGgGUA6NLw09EwE0CqkOc4q9oUmW1yo/edit?usp=sharing"",""เพชรบูรณ์!M352"")"),251060.64)</f>
        <v>251060.64</v>
      </c>
      <c r="O457" s="168">
        <f t="shared" ca="1" si="116"/>
        <v>58.281018441138784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IFERROR(__xludf.DUMMYFUNCTION("IMPORTRANGE(""https://docs.google.com/spreadsheets/d/11923uPwbBZFjjGgGUA6NLw09EwE0CqkOc4q9oUmW1yo/edit?usp=sharing"",""เพชรบูรณ์!M354"")"),251060.64)</f>
        <v>251060.64</v>
      </c>
      <c r="O459" s="168">
        <f t="shared" ca="1" si="116"/>
        <v>58.281018441138784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IFERROR(__xludf.DUMMYFUNCTION("IMPORTRANGE(""https://docs.google.com/spreadsheets/d/11923uPwbBZFjjGgGUA6NLw09EwE0CqkOc4q9oUmW1yo/edit?usp=sharing"",""เพชรบูรณ์!M358"")"),251060.64)</f>
        <v>251060.64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IFERROR(__xludf.DUMMYFUNCTION("IMPORTRANGE(""https://docs.google.com/spreadsheets/d/11923uPwbBZFjjGgGUA6NLw09EwE0CqkOc4q9oUmW1yo/edit?usp=sharing"",""เพชรบูรณ์!J378"")"),47383)</f>
        <v>47383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IFERROR(__xludf.DUMMYFUNCTION("IMPORTRANGE(""https://docs.google.com/spreadsheets/d/11923uPwbBZFjjGgGUA6NLw09EwE0CqkOc4q9oUmW1yo/edit?usp=sharing"",""เพชรบูรณ์!J379"")"),2829)</f>
        <v>2829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IFERROR(__xludf.DUMMYFUNCTION("IMPORTRANGE(""https://docs.google.com/spreadsheets/d/11923uPwbBZFjjGgGUA6NLw09EwE0CqkOc4q9oUmW1yo/edit?usp=sharing"",""เพชรบูรณ์!J380"")"),101)</f>
        <v>101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IFERROR(__xludf.DUMMYFUNCTION("IMPORTRANGE(""https://docs.google.com/spreadsheets/d/11923uPwbBZFjjGgGUA6NLw09EwE0CqkOc4q9oUmW1yo/edit?usp=sharing"",""เพชรบูรณ์!J381"")"),5)</f>
        <v>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IFERROR(__xludf.DUMMYFUNCTION("IMPORTRANGE(""https://docs.google.com/spreadsheets/d/11923uPwbBZFjjGgGUA6NLw09EwE0CqkOc4q9oUmW1yo/edit?usp=sharing"",""เพชรบูรณ์!J382"")"),1864)</f>
        <v>1864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IFERROR(__xludf.DUMMYFUNCTION("IMPORTRANGE(""https://docs.google.com/spreadsheets/d/11923uPwbBZFjjGgGUA6NLw09EwE0CqkOc4q9oUmW1yo/edit?usp=sharing"",""เพชรบูรณ์!J383"")"),83)</f>
        <v>83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IFERROR(__xludf.DUMMYFUNCTION("IMPORTRANGE(""https://docs.google.com/spreadsheets/d/11923uPwbBZFjjGgGUA6NLw09EwE0CqkOc4q9oUmW1yo/edit?usp=sharing"",""เพชรบูรณ์!J384"")"),1864)</f>
        <v>1864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IFERROR(__xludf.DUMMYFUNCTION("IMPORTRANGE(""https://docs.google.com/spreadsheets/d/11923uPwbBZFjjGgGUA6NLw09EwE0CqkOc4q9oUmW1yo/edit?usp=sharing"",""เพชรบูรณ์!J385"")"),83)</f>
        <v>83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IFERROR(__xludf.DUMMYFUNCTION("IMPORTRANGE(""https://docs.google.com/spreadsheets/d/11923uPwbBZFjjGgGUA6NLw09EwE0CqkOc4q9oUmW1yo/edit?usp=sharing"",""เพชรบูรณ์!J388"")"),6362)</f>
        <v>6362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IFERROR(__xludf.DUMMYFUNCTION("IMPORTRANGE(""https://docs.google.com/spreadsheets/d/11923uPwbBZFjjGgGUA6NLw09EwE0CqkOc4q9oUmW1yo/edit?usp=sharing"",""เพชรบูรณ์!J389"")"),302)</f>
        <v>302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IFERROR(__xludf.DUMMYFUNCTION("IMPORTRANGE(""https://docs.google.com/spreadsheets/d/11923uPwbBZFjjGgGUA6NLw09EwE0CqkOc4q9oUmW1yo/edit?usp=sharing"",""เพชรบูรณ์!J392"")"),3094)</f>
        <v>3094</v>
      </c>
      <c r="K497" s="444">
        <f t="shared" ca="1" si="117"/>
        <v>92.385786802030452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IFERROR(__xludf.DUMMYFUNCTION("IMPORTRANGE(""https://docs.google.com/spreadsheets/d/11923uPwbBZFjjGgGUA6NLw09EwE0CqkOc4q9oUmW1yo/edit?usp=sharing"",""เพชรบูรณ์!J393"")"),3094)</f>
        <v>3094</v>
      </c>
      <c r="K498" s="201">
        <f t="shared" ca="1" si="117"/>
        <v>92.385786802030452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IFERROR(__xludf.DUMMYFUNCTION("IMPORTRANGE(""https://docs.google.com/spreadsheets/d/11923uPwbBZFjjGgGUA6NLw09EwE0CqkOc4q9oUmW1yo/edit?usp=sharing"",""เพชรบูรณ์!J394"")"),257)</f>
        <v>257</v>
      </c>
      <c r="K499" s="201">
        <f t="shared" ca="1" si="117"/>
        <v>91.459074733096088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IFERROR(__xludf.DUMMYFUNCTION("IMPORTRANGE(""https://docs.google.com/spreadsheets/d/11923uPwbBZFjjGgGUA6NLw09EwE0CqkOc4q9oUmW1yo/edit?usp=sharing"",""เพชรบูรณ์!J395"")"),3011)</f>
        <v>3011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IFERROR(__xludf.DUMMYFUNCTION("IMPORTRANGE(""https://docs.google.com/spreadsheets/d/11923uPwbBZFjjGgGUA6NLw09EwE0CqkOc4q9oUmW1yo/edit?usp=sharing"",""เพชรบูรณ์!J396"")"),249)</f>
        <v>249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IFERROR(__xludf.DUMMYFUNCTION("IMPORTRANGE(""https://docs.google.com/spreadsheets/d/11923uPwbBZFjjGgGUA6NLw09EwE0CqkOc4q9oUmW1yo/edit?usp=sharing"",""เพชรบูรณ์!J397"")"),3011)</f>
        <v>3011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IFERROR(__xludf.DUMMYFUNCTION("IMPORTRANGE(""https://docs.google.com/spreadsheets/d/11923uPwbBZFjjGgGUA6NLw09EwE0CqkOc4q9oUmW1yo/edit?usp=sharing"",""เพชรบูรณ์!J398"")"),249)</f>
        <v>249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IFERROR(__xludf.DUMMYFUNCTION("IMPORTRANGE(""https://docs.google.com/spreadsheets/d/11923uPwbBZFjjGgGUA6NLw09EwE0CqkOc4q9oUmW1yo/edit?usp=sharing"",""เพชรบูรณ์!J403"")"),69)</f>
        <v>69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IFERROR(__xludf.DUMMYFUNCTION("IMPORTRANGE(""https://docs.google.com/spreadsheets/d/11923uPwbBZFjjGgGUA6NLw09EwE0CqkOc4q9oUmW1yo/edit?usp=sharing"",""เพชรบูรณ์!J404"")"),7)</f>
        <v>7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IFERROR(__xludf.DUMMYFUNCTION("IMPORTRANGE(""https://docs.google.com/spreadsheets/d/11923uPwbBZFjjGgGUA6NLw09EwE0CqkOc4q9oUmW1yo/edit?usp=sharing"",""เพชรบูรณ์!J405"")"),69)</f>
        <v>69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IFERROR(__xludf.DUMMYFUNCTION("IMPORTRANGE(""https://docs.google.com/spreadsheets/d/11923uPwbBZFjjGgGUA6NLw09EwE0CqkOc4q9oUmW1yo/edit?usp=sharing"",""เพชรบูรณ์!J406"")"),7)</f>
        <v>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IFERROR(__xludf.DUMMYFUNCTION("IMPORTRANGE(""https://docs.google.com/spreadsheets/d/11923uPwbBZFjjGgGUA6NLw09EwE0CqkOc4q9oUmW1yo/edit?usp=sharing"",""เพชรบูรณ์!M428"")"),27351)</f>
        <v>27351</v>
      </c>
      <c r="O533" s="411">
        <f t="shared" ref="O533:O537" ca="1" si="118">+IF(L533&gt;0,N533*100/L533,0)</f>
        <v>79.647641234711713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IFERROR(__xludf.DUMMYFUNCTION("IMPORTRANGE(""https://docs.google.com/spreadsheets/d/11923uPwbBZFjjGgGUA6NLw09EwE0CqkOc4q9oUmW1yo/edit?usp=sharing"",""เพชรบูรณ์!M430"")"),27351)</f>
        <v>27351</v>
      </c>
      <c r="O535" s="168">
        <f t="shared" ca="1" si="118"/>
        <v>79.647641234711713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IFERROR(__xludf.DUMMYFUNCTION("IMPORTRANGE(""https://docs.google.com/spreadsheets/d/11923uPwbBZFjjGgGUA6NLw09EwE0CqkOc4q9oUmW1yo/edit?usp=sharing"",""เพชรบูรณ์!M432"")"),27351)</f>
        <v>27351</v>
      </c>
      <c r="O537" s="168">
        <f t="shared" ca="1" si="118"/>
        <v>79.647641234711713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IFERROR(__xludf.DUMMYFUNCTION("IMPORTRANGE(""https://docs.google.com/spreadsheets/d/11923uPwbBZFjjGgGUA6NLw09EwE0CqkOc4q9oUmW1yo/edit?usp=sharing"",""เพชรบูรณ์!M436"")"),10190)</f>
        <v>10190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IFERROR(__xludf.DUMMYFUNCTION("IMPORTRANGE(""https://docs.google.com/spreadsheets/d/11923uPwbBZFjjGgGUA6NLw09EwE0CqkOc4q9oUmW1yo/edit?usp=sharing"",""เพชรบูรณ์!J459"")"),11451)</f>
        <v>11451</v>
      </c>
      <c r="K564" s="371">
        <f ca="1">IF(I564&gt;0,J564*100/I564,0)</f>
        <v>297.42857142857144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IFERROR(__xludf.DUMMYFUNCTION("IMPORTRANGE(""https://docs.google.com/spreadsheets/d/11923uPwbBZFjjGgGUA6NLw09EwE0CqkOc4q9oUmW1yo/edit?usp=sharing"",""เพชรบูรณ์!M459"")"),154592.46)</f>
        <v>154592.46</v>
      </c>
      <c r="O564" s="372">
        <f t="shared" ref="O564:O568" ca="1" si="122">+IF(L564&gt;0,N564*100/L564,0)</f>
        <v>98.341259541984726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IFERROR(__xludf.DUMMYFUNCTION("IMPORTRANGE(""https://docs.google.com/spreadsheets/d/11923uPwbBZFjjGgGUA6NLw09EwE0CqkOc4q9oUmW1yo/edit?usp=sharing"",""เพชรบูรณ์!M461"")"),154592.46)</f>
        <v>154592.46</v>
      </c>
      <c r="O566" s="168">
        <f t="shared" ca="1" si="122"/>
        <v>98.341259541984726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IFERROR(__xludf.DUMMYFUNCTION("IMPORTRANGE(""https://docs.google.com/spreadsheets/d/11923uPwbBZFjjGgGUA6NLw09EwE0CqkOc4q9oUmW1yo/edit?usp=sharing"",""เพชรบูรณ์!M463"")"),154592.46)</f>
        <v>154592.46</v>
      </c>
      <c r="O568" s="168">
        <f t="shared" ca="1" si="122"/>
        <v>98.341259541984726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IFERROR(__xludf.DUMMYFUNCTION("IMPORTRANGE(""https://docs.google.com/spreadsheets/d/11923uPwbBZFjjGgGUA6NLw09EwE0CqkOc4q9oUmW1yo/edit?usp=sharing"",""เพชรบูรณ์!M467"")"),59678.46)</f>
        <v>59678.46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IFERROR(__xludf.DUMMYFUNCTION("IMPORTRANGE(""https://docs.google.com/spreadsheets/d/11923uPwbBZFjjGgGUA6NLw09EwE0CqkOc4q9oUmW1yo/edit?usp=sharing"",""เพชรบูรณ์!J468"")"),11451)</f>
        <v>11451</v>
      </c>
      <c r="K573" s="201">
        <f ca="1">IF(I573&gt;0,J573*100/I573,0)</f>
        <v>297.42857142857144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IFERROR(__xludf.DUMMYFUNCTION("IMPORTRANGE(""https://docs.google.com/spreadsheets/d/11923uPwbBZFjjGgGUA6NLw09EwE0CqkOc4q9oUmW1yo/edit?usp=sharing"",""เพชรบูรณ์!J472"")"),10021)</f>
        <v>10021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IFERROR(__xludf.DUMMYFUNCTION("IMPORTRANGE(""https://docs.google.com/spreadsheets/d/11923uPwbBZFjjGgGUA6NLw09EwE0CqkOc4q9oUmW1yo/edit?usp=sharing"",""เพชรบูรณ์!J474"")"),584)</f>
        <v>584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IFERROR(__xludf.DUMMYFUNCTION("IMPORTRANGE(""https://docs.google.com/spreadsheets/d/11923uPwbBZFjjGgGUA6NLw09EwE0CqkOc4q9oUmW1yo/edit?usp=sharing"",""เพชรบูรณ์!J475"")"),113)</f>
        <v>113</v>
      </c>
      <c r="K580" s="371">
        <f ca="1">IF(I580&gt;0,J580*100/I580,0)</f>
        <v>75.333333333333329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IFERROR(__xludf.DUMMYFUNCTION("IMPORTRANGE(""https://docs.google.com/spreadsheets/d/11923uPwbBZFjjGgGUA6NLw09EwE0CqkOc4q9oUmW1yo/edit?usp=sharing"",""เพชรบูรณ์!M475"")"),269022.26)</f>
        <v>269022.26</v>
      </c>
      <c r="O580" s="372">
        <f t="shared" ref="O580:O584" ca="1" si="124">+IF(L580&gt;0,N580*100/L580,0)</f>
        <v>77.539201614065433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IFERROR(__xludf.DUMMYFUNCTION("IMPORTRANGE(""https://docs.google.com/spreadsheets/d/11923uPwbBZFjjGgGUA6NLw09EwE0CqkOc4q9oUmW1yo/edit?usp=sharing"",""เพชรบูรณ์!M477"")"),269022.26)</f>
        <v>269022.26</v>
      </c>
      <c r="O582" s="168">
        <f t="shared" ca="1" si="124"/>
        <v>77.539201614065433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IFERROR(__xludf.DUMMYFUNCTION("IMPORTRANGE(""https://docs.google.com/spreadsheets/d/11923uPwbBZFjjGgGUA6NLw09EwE0CqkOc4q9oUmW1yo/edit?usp=sharing"",""เพชรบูรณ์!M479"")"),269022.26)</f>
        <v>269022.26</v>
      </c>
      <c r="O584" s="168">
        <f t="shared" ca="1" si="124"/>
        <v>77.539201614065433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IFERROR(__xludf.DUMMYFUNCTION("IMPORTRANGE(""https://docs.google.com/spreadsheets/d/11923uPwbBZFjjGgGUA6NLw09EwE0CqkOc4q9oUmW1yo/edit?usp=sharing"",""เพชรบูรณ์!M482"")"),114026)</f>
        <v>114026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IFERROR(__xludf.DUMMYFUNCTION("IMPORTRANGE(""https://docs.google.com/spreadsheets/d/11923uPwbBZFjjGgGUA6NLw09EwE0CqkOc4q9oUmW1yo/edit?usp=sharing"",""เพชรบูรณ์!M483"")"),154996.26)</f>
        <v>154996.26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IFERROR(__xludf.DUMMYFUNCTION("IMPORTRANGE(""https://docs.google.com/spreadsheets/d/11923uPwbBZFjjGgGUA6NLw09EwE0CqkOc4q9oUmW1yo/edit?usp=sharing"",""เพชรบูรณ์!J484"")"),119)</f>
        <v>119</v>
      </c>
      <c r="K589" s="163">
        <f t="shared" ref="K589:K596" ca="1" si="125">IF(I589&gt;0,J589*100/I589,0)</f>
        <v>79.333333333333329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IFERROR(__xludf.DUMMYFUNCTION("IMPORTRANGE(""https://docs.google.com/spreadsheets/d/11923uPwbBZFjjGgGUA6NLw09EwE0CqkOc4q9oUmW1yo/edit?usp=sharing"",""เพชรบูรณ์!J485"")"),82)</f>
        <v>82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IFERROR(__xludf.DUMMYFUNCTION("IMPORTRANGE(""https://docs.google.com/spreadsheets/d/11923uPwbBZFjjGgGUA6NLw09EwE0CqkOc4q9oUmW1yo/edit?usp=sharing"",""เพชรบูรณ์!J486"")"),164)</f>
        <v>164</v>
      </c>
      <c r="K591" s="163">
        <f t="shared" ca="1" si="125"/>
        <v>109.33333333333333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IFERROR(__xludf.DUMMYFUNCTION("IMPORTRANGE(""https://docs.google.com/spreadsheets/d/11923uPwbBZFjjGgGUA6NLw09EwE0CqkOc4q9oUmW1yo/edit?usp=sharing"",""เพชรบูรณ์!J487"")"),99.96)</f>
        <v>99.96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IFERROR(__xludf.DUMMYFUNCTION("IMPORTRANGE(""https://docs.google.com/spreadsheets/d/11923uPwbBZFjjGgGUA6NLw09EwE0CqkOc4q9oUmW1yo/edit?usp=sharing"",""เพชรบูรณ์!J490"")"),113)</f>
        <v>113</v>
      </c>
      <c r="K595" s="163">
        <f t="shared" ca="1" si="125"/>
        <v>75.333333333333329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IFERROR(__xludf.DUMMYFUNCTION("IMPORTRANGE(""https://docs.google.com/spreadsheets/d/11923uPwbBZFjjGgGUA6NLw09EwE0CqkOc4q9oUmW1yo/edit?usp=sharing"",""เพชรบูรณ์!J491"")"),54.38)</f>
        <v>54.38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IFERROR(__xludf.DUMMYFUNCTION("IMPORTRANGE(""https://docs.google.com/spreadsheets/d/11923uPwbBZFjjGgGUA6NLw09EwE0CqkOc4q9oUmW1yo/edit?usp=sharing"",""เพชรบูรณ์!L492"")"),1800)</f>
        <v>1800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IFERROR(__xludf.DUMMYFUNCTION("IMPORTRANGE(""https://docs.google.com/spreadsheets/d/11923uPwbBZFjjGgGUA6NLw09EwE0CqkOc4q9oUmW1yo/edit?usp=sharing"",""เพชรบูรณ์!L494"")"),1800)</f>
        <v>1800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IFERROR(__xludf.DUMMYFUNCTION("IMPORTRANGE(""https://docs.google.com/spreadsheets/d/11923uPwbBZFjjGgGUA6NLw09EwE0CqkOc4q9oUmW1yo/edit?usp=sharing"",""เพชรบูรณ์!L496"")"),1800)</f>
        <v>1800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IFERROR(__xludf.DUMMYFUNCTION("IMPORTRANGE(""https://docs.google.com/spreadsheets/d/11923uPwbBZFjjGgGUA6NLw09EwE0CqkOc4q9oUmW1yo/edit?usp=sharing"",""เพชรบูรณ์!I523"")"),19494120.63)</f>
        <v>19494120.629999999</v>
      </c>
      <c r="J628" s="341">
        <f ca="1">IFERROR(__xludf.DUMMYFUNCTION("IMPORTRANGE(""https://docs.google.com/spreadsheets/d/11923uPwbBZFjjGgGUA6NLw09EwE0CqkOc4q9oUmW1yo/edit?usp=sharing"",""เพชรบูรณ์!J523"")"),11587247.09)</f>
        <v>11587247.09</v>
      </c>
      <c r="K628" s="342">
        <f t="shared" ref="K628:K635" ca="1" si="129">IF(I628&gt;0,J628*100/I628,0)</f>
        <v>59.439701384468144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IFERROR(__xludf.DUMMYFUNCTION("IMPORTRANGE(""https://docs.google.com/spreadsheets/d/11923uPwbBZFjjGgGUA6NLw09EwE0CqkOc4q9oUmW1yo/edit?usp=sharing"",""เพชรบูรณ์!J524"")"),395)</f>
        <v>395</v>
      </c>
      <c r="K629" s="342">
        <f t="shared" ca="1" si="129"/>
        <v>60.397553516819571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IFERROR(__xludf.DUMMYFUNCTION("IMPORTRANGE(""https://docs.google.com/spreadsheets/d/11923uPwbBZFjjGgGUA6NLw09EwE0CqkOc4q9oUmW1yo/edit?usp=sharing"",""เพชรบูรณ์!J525"")"),1606244.64)</f>
        <v>1606244.64</v>
      </c>
      <c r="K630" s="342">
        <f t="shared" ca="1" si="129"/>
        <v>5.7312712593095805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IFERROR(__xludf.DUMMYFUNCTION("IMPORTRANGE(""https://docs.google.com/spreadsheets/d/11923uPwbBZFjjGgGUA6NLw09EwE0CqkOc4q9oUmW1yo/edit?usp=sharing"",""เพชรบูรณ์!J526"")"),318)</f>
        <v>318</v>
      </c>
      <c r="K631" s="342">
        <f t="shared" ca="1" si="129"/>
        <v>30.903790087463555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IFERROR(__xludf.DUMMYFUNCTION("IMPORTRANGE(""https://docs.google.com/spreadsheets/d/11923uPwbBZFjjGgGUA6NLw09EwE0CqkOc4q9oUmW1yo/edit?usp=sharing"",""เพชรบูรณ์!J527"")"),524276.05)</f>
        <v>524276.05</v>
      </c>
      <c r="K632" s="342">
        <f t="shared" ca="1" si="129"/>
        <v>19.841520733304051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IFERROR(__xludf.DUMMYFUNCTION("IMPORTRANGE(""https://docs.google.com/spreadsheets/d/11923uPwbBZFjjGgGUA6NLw09EwE0CqkOc4q9oUmW1yo/edit?usp=sharing"",""เพชรบูรณ์!J528"")"),75)</f>
        <v>75</v>
      </c>
      <c r="K633" s="342">
        <f t="shared" ca="1" si="129"/>
        <v>56.390977443609025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IFERROR(__xludf.DUMMYFUNCTION("IMPORTRANGE(""https://docs.google.com/spreadsheets/d/11923uPwbBZFjjGgGUA6NLw09EwE0CqkOc4q9oUmW1yo/edit?usp=sharing"",""เพชรบูรณ์!J529"")"),10641000)</f>
        <v>10641000</v>
      </c>
      <c r="K634" s="342">
        <f t="shared" ca="1" si="129"/>
        <v>88.674999999999997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IFERROR(__xludf.DUMMYFUNCTION("IMPORTRANGE(""https://docs.google.com/spreadsheets/d/11923uPwbBZFjjGgGUA6NLw09EwE0CqkOc4q9oUmW1yo/edit?usp=sharing"",""เพชรบูรณ์!J530"")"),312)</f>
        <v>312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15280994</v>
      </c>
      <c r="M8" s="23">
        <f t="shared" ca="1" si="0"/>
        <v>13833784</v>
      </c>
      <c r="N8" s="23">
        <f t="shared" ca="1" si="0"/>
        <v>14543986.969999999</v>
      </c>
      <c r="O8" s="22">
        <f t="shared" ref="O8:O16" ca="1" si="1">IF(L8&gt;0,N8*100/L8,0)</f>
        <v>95.176969312336624</v>
      </c>
      <c r="P8" s="22">
        <f t="shared" ref="P8:P16" ca="1" si="2">IF(M8&gt;0,N8*100/M8,0)</f>
        <v>105.13383012196807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15280994</v>
      </c>
      <c r="M10" s="30">
        <f t="shared" ca="1" si="4"/>
        <v>13833784</v>
      </c>
      <c r="N10" s="30">
        <f t="shared" ca="1" si="4"/>
        <v>14543986.969999999</v>
      </c>
      <c r="O10" s="29">
        <f t="shared" ca="1" si="1"/>
        <v>95.176969312336624</v>
      </c>
      <c r="P10" s="29">
        <f t="shared" ca="1" si="2"/>
        <v>105.13383012196807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4799684</v>
      </c>
      <c r="M12" s="39">
        <f t="shared" ca="1" si="6"/>
        <v>3352474</v>
      </c>
      <c r="N12" s="39">
        <f t="shared" ca="1" si="6"/>
        <v>4431611.1099999994</v>
      </c>
      <c r="O12" s="39">
        <f t="shared" ca="1" si="1"/>
        <v>92.33130993623746</v>
      </c>
      <c r="P12" s="39">
        <f t="shared" ca="1" si="2"/>
        <v>132.18927603912809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1944147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2855537</v>
      </c>
      <c r="M14" s="39">
        <f t="shared" si="8"/>
        <v>0</v>
      </c>
      <c r="N14" s="39">
        <f t="shared" ca="1" si="8"/>
        <v>1605410.45</v>
      </c>
      <c r="O14" s="39">
        <f t="shared" ca="1" si="1"/>
        <v>56.220964743233935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10481310</v>
      </c>
      <c r="M16" s="39">
        <f t="shared" ca="1" si="10"/>
        <v>10481310</v>
      </c>
      <c r="N16" s="39">
        <f t="shared" ca="1" si="10"/>
        <v>10112375.859999999</v>
      </c>
      <c r="O16" s="50">
        <f t="shared" ca="1" si="1"/>
        <v>96.480076059194886</v>
      </c>
      <c r="P16" s="50">
        <f t="shared" ca="1" si="2"/>
        <v>96.480076059194886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13418284</v>
      </c>
      <c r="M18" s="23">
        <f t="shared" ca="1" si="11"/>
        <v>13833784</v>
      </c>
      <c r="N18" s="23">
        <f t="shared" ca="1" si="11"/>
        <v>12938576.52</v>
      </c>
      <c r="O18" s="22">
        <f t="shared" ref="O18:O20" ca="1" si="12">IF(L18&gt;0,N18*100/L18,0)</f>
        <v>96.424971479214477</v>
      </c>
      <c r="P18" s="22">
        <f t="shared" ref="P18:P26" ca="1" si="13">IF(M18&gt;0,N18*100/M18,0)</f>
        <v>93.528831446262288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13418284</v>
      </c>
      <c r="M20" s="30">
        <f t="shared" ca="1" si="15"/>
        <v>13833784</v>
      </c>
      <c r="N20" s="30">
        <f t="shared" ca="1" si="15"/>
        <v>12938576.52</v>
      </c>
      <c r="O20" s="29">
        <f t="shared" ca="1" si="12"/>
        <v>96.424971479214477</v>
      </c>
      <c r="P20" s="29">
        <f t="shared" ca="1" si="13"/>
        <v>93.528831446262288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2936974</v>
      </c>
      <c r="M22" s="42">
        <f t="shared" ca="1" si="18"/>
        <v>3352474</v>
      </c>
      <c r="N22" s="39">
        <f t="shared" ca="1" si="18"/>
        <v>2826200.6599999997</v>
      </c>
      <c r="O22" s="39">
        <f t="shared" ca="1" si="17"/>
        <v>96.228317308903627</v>
      </c>
      <c r="P22" s="39">
        <f t="shared" ca="1" si="13"/>
        <v>84.30194119327993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1944147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992827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10481310</v>
      </c>
      <c r="M26" s="50">
        <f t="shared" ca="1" si="22"/>
        <v>10481310</v>
      </c>
      <c r="N26" s="50">
        <f t="shared" ca="1" si="22"/>
        <v>10112375.859999999</v>
      </c>
      <c r="O26" s="50">
        <f t="shared" ca="1" si="17"/>
        <v>96.480076059194886</v>
      </c>
      <c r="P26" s="50">
        <f t="shared" ca="1" si="13"/>
        <v>96.480076059194886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1862710</v>
      </c>
      <c r="M28" s="23">
        <f t="shared" si="23"/>
        <v>0</v>
      </c>
      <c r="N28" s="23">
        <f t="shared" ca="1" si="23"/>
        <v>1605410.45</v>
      </c>
      <c r="O28" s="22">
        <f t="shared" ref="O28:O30" ca="1" si="24">IF(L28&gt;0,N28*100/L28,0)</f>
        <v>86.186816520016535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1862710</v>
      </c>
      <c r="M30" s="30">
        <f t="shared" si="27"/>
        <v>0</v>
      </c>
      <c r="N30" s="30">
        <f t="shared" ca="1" si="27"/>
        <v>1605410.45</v>
      </c>
      <c r="O30" s="29">
        <f t="shared" ca="1" si="24"/>
        <v>86.186816520016535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1862710</v>
      </c>
      <c r="M32" s="39">
        <f t="shared" si="30"/>
        <v>0</v>
      </c>
      <c r="N32" s="39">
        <f t="shared" ca="1" si="30"/>
        <v>1605410.45</v>
      </c>
      <c r="O32" s="39">
        <f t="shared" ca="1" si="29"/>
        <v>86.186816520016535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1862710</v>
      </c>
      <c r="M34" s="39">
        <f t="shared" si="32"/>
        <v>0</v>
      </c>
      <c r="N34" s="39">
        <f t="shared" ca="1" si="32"/>
        <v>1605410.45</v>
      </c>
      <c r="O34" s="39">
        <f t="shared" ca="1" si="29"/>
        <v>86.186816520016535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13418284</v>
      </c>
      <c r="M37" s="55">
        <f t="shared" ca="1" si="33"/>
        <v>13833784</v>
      </c>
      <c r="N37" s="55">
        <f t="shared" ca="1" si="33"/>
        <v>12938576.520000001</v>
      </c>
      <c r="O37" s="56">
        <f t="shared" ca="1" si="29"/>
        <v>96.424971479214506</v>
      </c>
      <c r="P37" s="56">
        <f t="shared" ca="1" si="25"/>
        <v>93.528831446262302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7810957</v>
      </c>
      <c r="M41" s="79">
        <f t="shared" ca="1" si="34"/>
        <v>7810957</v>
      </c>
      <c r="N41" s="79">
        <f t="shared" ca="1" si="34"/>
        <v>7503153.54</v>
      </c>
      <c r="O41" s="78">
        <f t="shared" ref="O41:O43" ca="1" si="35">IF(L41&gt;0,N41*100/L41,0)</f>
        <v>96.059337415376888</v>
      </c>
      <c r="P41" s="78">
        <f t="shared" ref="P41:P43" ca="1" si="36">IF(M41&gt;0,N41*100/M41,0)</f>
        <v>96.059337415376888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7810957</v>
      </c>
      <c r="M43" s="79">
        <f t="shared" ca="1" si="38"/>
        <v>7810957</v>
      </c>
      <c r="N43" s="79">
        <f t="shared" ca="1" si="38"/>
        <v>7503153.54</v>
      </c>
      <c r="O43" s="78">
        <f t="shared" ca="1" si="35"/>
        <v>96.059337415376888</v>
      </c>
      <c r="P43" s="78">
        <f t="shared" ca="1" si="36"/>
        <v>96.059337415376888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652457</v>
      </c>
      <c r="M45" s="50">
        <f ca="1">IFERROR(__xludf.DUMMYFUNCTION("IMPORTRANGE(""https://docs.google.com/spreadsheets/d/1Yj_ptqi66GCucihVvJfMjLAmec39IyEx_6qawtMGysU/edit?usp=sharing"",""สบก!Q30"")"),652457)</f>
        <v>652457</v>
      </c>
      <c r="N45" s="50">
        <f ca="1">IFERROR(__xludf.DUMMYFUNCTION("IMPORTRANGE(""https://docs.google.com/spreadsheets/d/1Yj_ptqi66GCucihVvJfMjLAmec39IyEx_6qawtMGysU/edit?usp=sharing"",""สบก!R30"")"),601451.92)</f>
        <v>601451.92000000004</v>
      </c>
      <c r="O45" s="39">
        <f ca="1">IF(L45&gt;0,N45*100/L45,0)</f>
        <v>92.182614333205109</v>
      </c>
      <c r="P45" s="39">
        <f ca="1">IF(M45&gt;0,N45*100/M45,0)</f>
        <v>92.182614333205109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IFERROR(__xludf.DUMMYFUNCTION("IMPORTRANGE(""https://docs.google.com/spreadsheets/d/1Yj_ptqi66GCucihVvJfMjLAmec39IyEx_6qawtMGysU/edit?usp=sharing"",""สบก!M30"")"),652457)</f>
        <v>652457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IFERROR(__xludf.DUMMYFUNCTION("IMPORTRANGE(""https://docs.google.com/spreadsheets/d/1Yj_ptqi66GCucihVvJfMjLAmec39IyEx_6qawtMGysU/edit?usp=sharing"",""สบก!O30"")"),7158500)</f>
        <v>7158500</v>
      </c>
      <c r="M49" s="50">
        <f ca="1">L49</f>
        <v>7158500</v>
      </c>
      <c r="N49" s="50">
        <f ca="1">IFERROR(__xludf.DUMMYFUNCTION("IMPORTRANGE(""https://docs.google.com/spreadsheets/d/1Yj_ptqi66GCucihVvJfMjLAmec39IyEx_6qawtMGysU/edit?usp=sharing"",""สบก!S30"")"),6901701.62)</f>
        <v>6901701.6200000001</v>
      </c>
      <c r="O49" s="50">
        <f ca="1">IF(L49&gt;0,N49*100/L49,0)</f>
        <v>96.41267891318013</v>
      </c>
      <c r="P49" s="52">
        <f ca="1">IF(M49&gt;0,N49*100/M49,0)</f>
        <v>96.41267891318013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668490</v>
      </c>
      <c r="M53" s="121">
        <f t="shared" ca="1" si="39"/>
        <v>668490</v>
      </c>
      <c r="N53" s="121">
        <f t="shared" ca="1" si="39"/>
        <v>602900</v>
      </c>
      <c r="O53" s="120">
        <f t="shared" ref="O53:O55" ca="1" si="40">IF(L53&gt;0,N53*100/L53,0)</f>
        <v>90.188334904037461</v>
      </c>
      <c r="P53" s="120">
        <f t="shared" ref="P53:P55" ca="1" si="41">IF(M53&gt;0,N53*100/M53,0)</f>
        <v>90.188334904037461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668490</v>
      </c>
      <c r="M55" s="121">
        <f t="shared" ca="1" si="43"/>
        <v>668490</v>
      </c>
      <c r="N55" s="121">
        <f t="shared" ca="1" si="43"/>
        <v>602900</v>
      </c>
      <c r="O55" s="120">
        <f t="shared" ca="1" si="40"/>
        <v>90.188334904037461</v>
      </c>
      <c r="P55" s="120">
        <f t="shared" ca="1" si="41"/>
        <v>90.188334904037461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668490</v>
      </c>
      <c r="M57" s="50">
        <f ca="1">IFERROR(__xludf.DUMMYFUNCTION("IMPORTRANGE(""https://docs.google.com/spreadsheets/d/1Yj_ptqi66GCucihVvJfMjLAmec39IyEx_6qawtMGysU/edit?usp=sharing"",""สบก!Z30"")"),668490)</f>
        <v>668490</v>
      </c>
      <c r="N57" s="50">
        <f ca="1">IFERROR(__xludf.DUMMYFUNCTION("IMPORTRANGE(""https://docs.google.com/spreadsheets/d/1Yj_ptqi66GCucihVvJfMjLAmec39IyEx_6qawtMGysU/edit?usp=sharing"",""สบก!AA30"")"),602900)</f>
        <v>602900</v>
      </c>
      <c r="O57" s="39">
        <f ca="1">IF(L57&gt;0,N57*100/L57,0)</f>
        <v>90.188334904037461</v>
      </c>
      <c r="P57" s="39">
        <f ca="1">IF(M57&gt;0,N57*100/M57,0)</f>
        <v>90.188334904037461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IFERROR(__xludf.DUMMYFUNCTION("IMPORTRANGE(""https://docs.google.com/spreadsheets/d/1Yj_ptqi66GCucihVvJfMjLAmec39IyEx_6qawtMGysU/edit?usp=sharing"",""สบก!V30"")"),668490)</f>
        <v>668490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3128010</v>
      </c>
      <c r="M66" s="152">
        <f t="shared" ca="1" si="45"/>
        <v>3428010</v>
      </c>
      <c r="N66" s="152">
        <f t="shared" ca="1" si="45"/>
        <v>3015874.24</v>
      </c>
      <c r="O66" s="151">
        <f t="shared" ref="O66:O68" ca="1" si="46">IF(L66&gt;0,N66*100/L66,0)</f>
        <v>96.415108647350877</v>
      </c>
      <c r="P66" s="151">
        <f t="shared" ref="P66:P68" ca="1" si="47">IF(M66&gt;0,N66*100/M66,0)</f>
        <v>87.977404966729964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3128010</v>
      </c>
      <c r="M68" s="88">
        <f t="shared" ca="1" si="49"/>
        <v>3428010</v>
      </c>
      <c r="N68" s="88">
        <f t="shared" ca="1" si="49"/>
        <v>3015874.24</v>
      </c>
      <c r="O68" s="156">
        <f t="shared" ca="1" si="46"/>
        <v>96.415108647350877</v>
      </c>
      <c r="P68" s="156">
        <f t="shared" ca="1" si="47"/>
        <v>87.977404966729964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IFERROR(__xludf.DUMMYFUNCTION("IMPORTRANGE(""https://docs.google.com/spreadsheets/d/1Yj_ptqi66GCucihVvJfMjLAmec39IyEx_6qawtMGysU/edit?usp=sharing"",""สบก!AI30"")"),300000)</f>
        <v>300000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IFERROR(__xludf.DUMMYFUNCTION("IMPORTRANGE(""https://docs.google.com/spreadsheets/d/1Yj_ptqi66GCucihVvJfMjLAmec39IyEx_6qawtMGysU/edit?usp=sharing"",""สบก!AG30"")"),3128010)</f>
        <v>3128010</v>
      </c>
      <c r="M74" s="50">
        <f ca="1">L74</f>
        <v>3128010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96.415108647350877</v>
      </c>
      <c r="P74" s="50">
        <f ca="1">IF(M74&gt;0,N74*100/M74,0)</f>
        <v>96.415108647350877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305861</v>
      </c>
      <c r="O94" s="151">
        <f t="shared" ref="O94:O96" ca="1" si="53">IF(L94&gt;0,N94*100/L94,0)</f>
        <v>95.893215450213191</v>
      </c>
      <c r="P94" s="151">
        <f t="shared" ref="P94:P96" ca="1" si="54">IF(M94&gt;0,N94*100/M94,0)</f>
        <v>95.893215450213191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305861</v>
      </c>
      <c r="O96" s="156">
        <f t="shared" ca="1" si="53"/>
        <v>95.893215450213191</v>
      </c>
      <c r="P96" s="156">
        <f t="shared" ca="1" si="54"/>
        <v>95.893215450213191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IFERROR(__xludf.DUMMYFUNCTION("IMPORTRANGE(""https://docs.google.com/spreadsheets/d/1Yj_ptqi66GCucihVvJfMjLAmec39IyEx_6qawtMGysU/edit?usp=sharing"",""สบก!AS30"")"),121061)</f>
        <v>121061</v>
      </c>
      <c r="O98" s="168">
        <f ca="1">IF(L98&gt;0,N98*100/L98,0)</f>
        <v>90.236285032796658</v>
      </c>
      <c r="P98" s="168">
        <f ca="1">IF(M98&gt;0,N98*100/M98,0)</f>
        <v>90.236285032796658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91762</v>
      </c>
      <c r="M118" s="152">
        <f t="shared" ca="1" si="58"/>
        <v>91762</v>
      </c>
      <c r="N118" s="152">
        <f t="shared" ca="1" si="58"/>
        <v>91762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91762</v>
      </c>
      <c r="M120" s="88">
        <f t="shared" ca="1" si="62"/>
        <v>91762</v>
      </c>
      <c r="N120" s="88">
        <f t="shared" ca="1" si="62"/>
        <v>91762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91762</v>
      </c>
      <c r="M122" s="167">
        <f ca="1">IFERROR(__xludf.DUMMYFUNCTION("IMPORTRANGE(""https://docs.google.com/spreadsheets/d/1Yj_ptqi66GCucihVvJfMjLAmec39IyEx_6qawtMGysU/edit?usp=sharing"",""สบก!BA30"")"),91762)</f>
        <v>91762</v>
      </c>
      <c r="N122" s="168">
        <f ca="1">IFERROR(__xludf.DUMMYFUNCTION("IMPORTRANGE(""https://docs.google.com/spreadsheets/d/1Yj_ptqi66GCucihVvJfMjLAmec39IyEx_6qawtMGysU/edit?usp=sharing"",""สบก!BB30"")"),91762)</f>
        <v>91762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IFERROR(__xludf.DUMMYFUNCTION("IMPORTRANGE(""https://docs.google.com/spreadsheets/d/1Yj_ptqi66GCucihVvJfMjLAmec39IyEx_6qawtMGysU/edit?usp=sharing"",""สบก!AX30"")"),91762)</f>
        <v>91762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123100</v>
      </c>
      <c r="M140" s="152">
        <f t="shared" ca="1" si="64"/>
        <v>123100</v>
      </c>
      <c r="N140" s="152">
        <f t="shared" ca="1" si="64"/>
        <v>119350</v>
      </c>
      <c r="O140" s="151">
        <f t="shared" ref="O140:O142" ca="1" si="65">IF(L140&gt;0,N140*100/L140,0)</f>
        <v>96.953696181965881</v>
      </c>
      <c r="P140" s="151">
        <f t="shared" ref="P140:P142" ca="1" si="66">IF(M140&gt;0,N140*100/M140,0)</f>
        <v>96.953696181965881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123100</v>
      </c>
      <c r="M142" s="88">
        <f t="shared" ca="1" si="68"/>
        <v>123100</v>
      </c>
      <c r="N142" s="88">
        <f t="shared" ca="1" si="68"/>
        <v>119350</v>
      </c>
      <c r="O142" s="156">
        <f t="shared" ca="1" si="65"/>
        <v>96.953696181965881</v>
      </c>
      <c r="P142" s="156">
        <f t="shared" ca="1" si="66"/>
        <v>96.953696181965881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123100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IFERROR(__xludf.DUMMYFUNCTION("IMPORTRANGE(""https://docs.google.com/spreadsheets/d/1Yj_ptqi66GCucihVvJfMjLAmec39IyEx_6qawtMGysU/edit?usp=sharing"",""สบก!BK30"")"),119350)</f>
        <v>119350</v>
      </c>
      <c r="O144" s="168">
        <f ca="1">IF(L144&gt;0,N144*100/L144,0)</f>
        <v>96.953696181965881</v>
      </c>
      <c r="P144" s="168">
        <f ca="1">IF(M144&gt;0,N144*100/M144,0)</f>
        <v>96.953696181965881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IFERROR(__xludf.DUMMYFUNCTION("IMPORTRANGE(""https://docs.google.com/spreadsheets/d/1Yj_ptqi66GCucihVvJfMjLAmec39IyEx_6qawtMGysU/edit?usp=sharing"",""สบก!BG30"")"),123100)</f>
        <v>123100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52125</v>
      </c>
      <c r="N220" s="152">
        <f t="shared" ca="1" si="72"/>
        <v>47525</v>
      </c>
      <c r="O220" s="151">
        <f t="shared" ref="O220:O222" ca="1" si="73">IF(L220&gt;0,N220*100/L220,0)</f>
        <v>224.97041420118344</v>
      </c>
      <c r="P220" s="151">
        <f t="shared" ref="P220:P222" ca="1" si="74">IF(M220&gt;0,N220*100/M220,0)</f>
        <v>91.175059952038367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52125</v>
      </c>
      <c r="N222" s="88">
        <f t="shared" ca="1" si="76"/>
        <v>47525</v>
      </c>
      <c r="O222" s="156">
        <f t="shared" ca="1" si="73"/>
        <v>224.97041420118344</v>
      </c>
      <c r="P222" s="156">
        <f t="shared" ca="1" si="74"/>
        <v>91.175059952038367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IFERROR(__xludf.DUMMYFUNCTION("IMPORTRANGE(""https://docs.google.com/spreadsheets/d/1Yj_ptqi66GCucihVvJfMjLAmec39IyEx_6qawtMGysU/edit?usp=sharing"",""สบก!BS30"")"),52125)</f>
        <v>52125</v>
      </c>
      <c r="N224" s="168">
        <f ca="1">IFERROR(__xludf.DUMMYFUNCTION("IMPORTRANGE(""https://docs.google.com/spreadsheets/d/1Yj_ptqi66GCucihVvJfMjLAmec39IyEx_6qawtMGysU/edit?usp=sharing"",""สบก!BT30"")"),47525)</f>
        <v>47525</v>
      </c>
      <c r="O224" s="168">
        <f ca="1">IF(L224&gt;0,N224*100/L224,0)</f>
        <v>224.97041420118344</v>
      </c>
      <c r="P224" s="168">
        <f ca="1">IF(M224&gt;0,N224*100/M224,0)</f>
        <v>91.175059952038367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203298</v>
      </c>
      <c r="O250" s="151">
        <f t="shared" ref="O250:O252" ca="1" si="78">IF(L250&gt;0,N250*100/L250,0)</f>
        <v>93.685714285714283</v>
      </c>
      <c r="P250" s="151">
        <f t="shared" ref="P250:P252" ca="1" si="79">IF(M250&gt;0,N250*100/M250,0)</f>
        <v>93.685714285714283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203298</v>
      </c>
      <c r="O252" s="156">
        <f t="shared" ca="1" si="78"/>
        <v>93.685714285714283</v>
      </c>
      <c r="P252" s="156">
        <f t="shared" ca="1" si="79"/>
        <v>93.685714285714283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IFERROR(__xludf.DUMMYFUNCTION("IMPORTRANGE(""https://docs.google.com/spreadsheets/d/1Yj_ptqi66GCucihVvJfMjLAmec39IyEx_6qawtMGysU/edit?usp=sharing"",""สบก!CC30"")"),203298)</f>
        <v>203298</v>
      </c>
      <c r="O254" s="168">
        <f ca="1">IF(L254&gt;0,N254*100/L254,0)</f>
        <v>93.685714285714283</v>
      </c>
      <c r="P254" s="168">
        <f ca="1">IF(M254&gt;0,N254*100/M254,0)</f>
        <v>93.685714285714283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183839.61</v>
      </c>
      <c r="O271" s="151">
        <f t="shared" ref="O271:O273" ca="1" si="84">IF(L271&gt;0,N271*100/L271,0)</f>
        <v>89.372683519688863</v>
      </c>
      <c r="P271" s="151">
        <f t="shared" ref="P271:P273" ca="1" si="85">IF(M271&gt;0,N271*100/M271,0)</f>
        <v>89.372683519688863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183839.61</v>
      </c>
      <c r="O273" s="156">
        <f t="shared" ca="1" si="84"/>
        <v>89.372683519688863</v>
      </c>
      <c r="P273" s="156">
        <f t="shared" ca="1" si="85"/>
        <v>89.372683519688863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IFERROR(__xludf.DUMMYFUNCTION("IMPORTRANGE(""https://docs.google.com/spreadsheets/d/1Yj_ptqi66GCucihVvJfMjLAmec39IyEx_6qawtMGysU/edit?usp=sharing"",""สบก!CL30"")"),183839.61)</f>
        <v>183839.61</v>
      </c>
      <c r="O275" s="168">
        <f ca="1">IF(L275&gt;0,N275*100/L275,0)</f>
        <v>89.372683519688863</v>
      </c>
      <c r="P275" s="168">
        <f ca="1">IF(M275&gt;0,N275*100/M275,0)</f>
        <v>89.372683519688863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IFERROR(__xludf.DUMMYFUNCTION("IMPORTRANGE(""https://docs.google.com/spreadsheets/d/11923uPwbBZFjjGgGUA6NLw09EwE0CqkOc4q9oUmW1yo/edit?usp=sharing"",""แพร่!J228"")"),744)</f>
        <v>744</v>
      </c>
      <c r="K328" s="317">
        <f ca="1">IF(I328&gt;0,J328*100/I328,0)</f>
        <v>206.66666666666666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917680</v>
      </c>
      <c r="N329" s="152">
        <f t="shared" ca="1" si="98"/>
        <v>865013.13</v>
      </c>
      <c r="O329" s="151">
        <f t="shared" ref="O329:O331" ca="1" si="99">IF(L329&gt;0,N329*100/L329,0)</f>
        <v>103.82067860486329</v>
      </c>
      <c r="P329" s="151">
        <f t="shared" ref="P329:P331" ca="1" si="100">IF(M329&gt;0,N329*100/M329,0)</f>
        <v>94.260867622700729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917680</v>
      </c>
      <c r="N331" s="88">
        <f t="shared" ca="1" si="102"/>
        <v>865013.13</v>
      </c>
      <c r="O331" s="156">
        <f t="shared" ca="1" si="99"/>
        <v>103.82067860486329</v>
      </c>
      <c r="P331" s="156">
        <f t="shared" ca="1" si="100"/>
        <v>94.260867622700729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IFERROR(__xludf.DUMMYFUNCTION("IMPORTRANGE(""https://docs.google.com/spreadsheets/d/1Yj_ptqi66GCucihVvJfMjLAmec39IyEx_6qawtMGysU/edit?usp=sharing"",""สบก!DL30"")"),907680)</f>
        <v>907680</v>
      </c>
      <c r="N333" s="168">
        <f ca="1">IFERROR(__xludf.DUMMYFUNCTION("IMPORTRANGE(""https://docs.google.com/spreadsheets/d/1Yj_ptqi66GCucihVvJfMjLAmec39IyEx_6qawtMGysU/edit?usp=sharing"",""สบก!DM30"")"),855013.13)</f>
        <v>855013.13</v>
      </c>
      <c r="O333" s="168">
        <f ca="1">IF(L333&gt;0,N333*100/L333,0)</f>
        <v>103.86709225199834</v>
      </c>
      <c r="P333" s="168">
        <f ca="1">IF(M333&gt;0,N333*100/M333,0)</f>
        <v>94.197639035783538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IFERROR(__xludf.DUMMYFUNCTION("IMPORTRANGE(""https://docs.google.com/spreadsheets/d/11923uPwbBZFjjGgGUA6NLw09EwE0CqkOc4q9oUmW1yo/edit?usp=sharing"",""แพร่!J234"")"),191)</f>
        <v>191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IFERROR(__xludf.DUMMYFUNCTION("IMPORTRANGE(""https://docs.google.com/spreadsheets/d/11923uPwbBZFjjGgGUA6NLw09EwE0CqkOc4q9oUmW1yo/edit?usp=sharing"",""แพร่!J235"")"),1332.77)</f>
        <v>1332.77</v>
      </c>
      <c r="K340" s="342">
        <f t="shared" ca="1" si="103"/>
        <v>102.52076923076923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IFERROR(__xludf.DUMMYFUNCTION("IMPORTRANGE(""https://docs.google.com/spreadsheets/d/11923uPwbBZFjjGgGUA6NLw09EwE0CqkOc4q9oUmW1yo/edit?usp=sharing"",""แพร่!J236"")"),759)</f>
        <v>759</v>
      </c>
      <c r="K341" s="342">
        <f t="shared" ca="1" si="103"/>
        <v>210.83333333333334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IFERROR(__xludf.DUMMYFUNCTION("IMPORTRANGE(""https://docs.google.com/spreadsheets/d/11923uPwbBZFjjGgGUA6NLw09EwE0CqkOc4q9oUmW1yo/edit?usp=sharing"",""แพร่!J237"")"),6798.83)</f>
        <v>6798.83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IFERROR(__xludf.DUMMYFUNCTION("IMPORTRANGE(""https://docs.google.com/spreadsheets/d/11923uPwbBZFjjGgGUA6NLw09EwE0CqkOc4q9oUmW1yo/edit?usp=sharing"",""แพร่!J238"")"),2)</f>
        <v>2</v>
      </c>
      <c r="K343" s="342">
        <f t="shared" ca="1" si="103"/>
        <v>0.55555555555555558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IFERROR(__xludf.DUMMYFUNCTION("IMPORTRANGE(""https://docs.google.com/spreadsheets/d/11923uPwbBZFjjGgGUA6NLw09EwE0CqkOc4q9oUmW1yo/edit?usp=sharing"",""แพร่!J239"")"),9.07)</f>
        <v>9.07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IFERROR(__xludf.DUMMYFUNCTION("IMPORTRANGE(""https://docs.google.com/spreadsheets/d/11923uPwbBZFjjGgGUA6NLw09EwE0CqkOc4q9oUmW1yo/edit?usp=sharing"",""แพร่!J240"")"),744)</f>
        <v>744</v>
      </c>
      <c r="K345" s="342">
        <f t="shared" ca="1" si="103"/>
        <v>206.66666666666666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IFERROR(__xludf.DUMMYFUNCTION("IMPORTRANGE(""https://docs.google.com/spreadsheets/d/11923uPwbBZFjjGgGUA6NLw09EwE0CqkOc4q9oUmW1yo/edit?usp=sharing"",""แพร่!J241"")"),6652.28)</f>
        <v>6652.28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IFERROR(__xludf.DUMMYFUNCTION("IMPORTRANGE(""https://docs.google.com/spreadsheets/d/11923uPwbBZFjjGgGUA6NLw09EwE0CqkOc4q9oUmW1yo/edit?usp=sharing"",""แพร่!L242"")"),1862710)</f>
        <v>1862710</v>
      </c>
      <c r="M347" s="357"/>
      <c r="N347" s="357">
        <f ca="1">IFERROR(__xludf.DUMMYFUNCTION("IMPORTRANGE(""https://docs.google.com/spreadsheets/d/11923uPwbBZFjjGgGUA6NLw09EwE0CqkOc4q9oUmW1yo/edit?usp=sharing"",""แพร่!M242"")"),1605410.45)</f>
        <v>1605410.45</v>
      </c>
      <c r="O347" s="357">
        <f ca="1">+IF(L347&gt;0,N347*100/L347,0)</f>
        <v>86.186816520016535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IFERROR(__xludf.DUMMYFUNCTION("IMPORTRANGE(""https://docs.google.com/spreadsheets/d/11923uPwbBZFjjGgGUA6NLw09EwE0CqkOc4q9oUmW1yo/edit?usp=sharing"",""แพร่!M244"")"),332650)</f>
        <v>332650</v>
      </c>
      <c r="O349" s="372">
        <f ca="1">+IF(L349&gt;0,N349*100/L349,0)</f>
        <v>95.580840732120791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IFERROR(__xludf.DUMMYFUNCTION("IMPORTRANGE(""https://docs.google.com/spreadsheets/d/11923uPwbBZFjjGgGUA6NLw09EwE0CqkOc4q9oUmW1yo/edit?usp=sharing"",""แพร่!M247"")"),332650)</f>
        <v>332650</v>
      </c>
      <c r="O352" s="165">
        <f t="shared" ca="1" si="105"/>
        <v>95.580840732120791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IFERROR(__xludf.DUMMYFUNCTION("IMPORTRANGE(""https://docs.google.com/spreadsheets/d/11923uPwbBZFjjGgGUA6NLw09EwE0CqkOc4q9oUmW1yo/edit?usp=sharing"",""แพร่!M249"")"),332650)</f>
        <v>332650</v>
      </c>
      <c r="O354" s="168">
        <f t="shared" ca="1" si="105"/>
        <v>95.580840732120791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IFERROR(__xludf.DUMMYFUNCTION("IMPORTRANGE(""https://docs.google.com/spreadsheets/d/11923uPwbBZFjjGgGUA6NLw09EwE0CqkOc4q9oUmW1yo/edit?usp=sharing"",""แพร่!M252"")"),110000)</f>
        <v>110000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IFERROR(__xludf.DUMMYFUNCTION("IMPORTRANGE(""https://docs.google.com/spreadsheets/d/11923uPwbBZFjjGgGUA6NLw09EwE0CqkOc4q9oUmW1yo/edit?usp=sharing"",""แพร่!M253"")"),62150)</f>
        <v>62150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IFERROR(__xludf.DUMMYFUNCTION("IMPORTRANGE(""https://docs.google.com/spreadsheets/d/11923uPwbBZFjjGgGUA6NLw09EwE0CqkOc4q9oUmW1yo/edit?usp=sharing"",""แพร่!M275"")"),804893.45)</f>
        <v>804893.45</v>
      </c>
      <c r="O380" s="372">
        <f ca="1">+IF(L380&gt;0,N380*100/L380,0)</f>
        <v>78.257442733247771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IFERROR(__xludf.DUMMYFUNCTION("IMPORTRANGE(""https://docs.google.com/spreadsheets/d/11923uPwbBZFjjGgGUA6NLw09EwE0CqkOc4q9oUmW1yo/edit?usp=sharing"",""แพร่!M278"")"),804893.45)</f>
        <v>804893.45</v>
      </c>
      <c r="O383" s="165">
        <f t="shared" ca="1" si="109"/>
        <v>78.257442733247771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IFERROR(__xludf.DUMMYFUNCTION("IMPORTRANGE(""https://docs.google.com/spreadsheets/d/11923uPwbBZFjjGgGUA6NLw09EwE0CqkOc4q9oUmW1yo/edit?usp=sharing"",""แพร่!M280"")"),804893.45)</f>
        <v>804893.45</v>
      </c>
      <c r="O385" s="168">
        <f t="shared" ca="1" si="109"/>
        <v>78.257442733247771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IFERROR(__xludf.DUMMYFUNCTION("IMPORTRANGE(""https://docs.google.com/spreadsheets/d/11923uPwbBZFjjGgGUA6NLw09EwE0CqkOc4q9oUmW1yo/edit?usp=sharing"",""แพร่!M282"")"),452815)</f>
        <v>452815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IFERROR(__xludf.DUMMYFUNCTION("IMPORTRANGE(""https://docs.google.com/spreadsheets/d/11923uPwbBZFjjGgGUA6NLw09EwE0CqkOc4q9oUmW1yo/edit?usp=sharing"",""แพร่!M283"")"),110000)</f>
        <v>110000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IFERROR(__xludf.DUMMYFUNCTION("IMPORTRANGE(""https://docs.google.com/spreadsheets/d/11923uPwbBZFjjGgGUA6NLw09EwE0CqkOc4q9oUmW1yo/edit?usp=sharing"",""แพร่!M284"")"),69650.45)</f>
        <v>69650.45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IFERROR(__xludf.DUMMYFUNCTION("IMPORTRANGE(""https://docs.google.com/spreadsheets/d/11923uPwbBZFjjGgGUA6NLw09EwE0CqkOc4q9oUmW1yo/edit?usp=sharing"",""แพร่!M296"")"),126695)</f>
        <v>126695</v>
      </c>
      <c r="O401" s="372">
        <f ca="1">+IF(L401&gt;0,N401*100/L401,0)</f>
        <v>93.834246778255078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IFERROR(__xludf.DUMMYFUNCTION("IMPORTRANGE(""https://docs.google.com/spreadsheets/d/11923uPwbBZFjjGgGUA6NLw09EwE0CqkOc4q9oUmW1yo/edit?usp=sharing"",""แพร่!M299"")"),126695)</f>
        <v>126695</v>
      </c>
      <c r="O404" s="168">
        <f t="shared" ca="1" si="112"/>
        <v>93.834246778255078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IFERROR(__xludf.DUMMYFUNCTION("IMPORTRANGE(""https://docs.google.com/spreadsheets/d/11923uPwbBZFjjGgGUA6NLw09EwE0CqkOc4q9oUmW1yo/edit?usp=sharing"",""แพร่!M301"")"),126695)</f>
        <v>126695</v>
      </c>
      <c r="O406" s="168">
        <f t="shared" ca="1" si="112"/>
        <v>93.834246778255078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IFERROR(__xludf.DUMMYFUNCTION("IMPORTRANGE(""https://docs.google.com/spreadsheets/d/11923uPwbBZFjjGgGUA6NLw09EwE0CqkOc4q9oUmW1yo/edit?usp=sharing"",""แพร่!M303"")"),23540)</f>
        <v>23540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IFERROR(__xludf.DUMMYFUNCTION("IMPORTRANGE(""https://docs.google.com/spreadsheets/d/11923uPwbBZFjjGgGUA6NLw09EwE0CqkOc4q9oUmW1yo/edit?usp=sharing"",""แพร่!M305"")"),27315)</f>
        <v>27315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IFERROR(__xludf.DUMMYFUNCTION("IMPORTRANGE(""https://docs.google.com/spreadsheets/d/11923uPwbBZFjjGgGUA6NLw09EwE0CqkOc4q9oUmW1yo/edit?usp=sharing"",""แพร่!J350"")"),6492)</f>
        <v>6492</v>
      </c>
      <c r="K455" s="371">
        <f ca="1">IF(I455&gt;0,J455*100/I455,0)</f>
        <v>127.49410840534171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IFERROR(__xludf.DUMMYFUNCTION("IMPORTRANGE(""https://docs.google.com/spreadsheets/d/11923uPwbBZFjjGgGUA6NLw09EwE0CqkOc4q9oUmW1yo/edit?usp=sharing"",""แพร่!M350"")"),81200)</f>
        <v>81200</v>
      </c>
      <c r="O455" s="372">
        <f t="shared" ref="O455:O459" ca="1" si="116">+IF(L455&gt;0,N455*100/L455,0)</f>
        <v>91.730682331676462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IFERROR(__xludf.DUMMYFUNCTION("IMPORTRANGE(""https://docs.google.com/spreadsheets/d/11923uPwbBZFjjGgGUA6NLw09EwE0CqkOc4q9oUmW1yo/edit?usp=sharing"",""แพร่!M352"")"),81200)</f>
        <v>81200</v>
      </c>
      <c r="O457" s="168">
        <f t="shared" ca="1" si="116"/>
        <v>91.730682331676462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IFERROR(__xludf.DUMMYFUNCTION("IMPORTRANGE(""https://docs.google.com/spreadsheets/d/11923uPwbBZFjjGgGUA6NLw09EwE0CqkOc4q9oUmW1yo/edit?usp=sharing"",""แพร่!M354"")"),81200)</f>
        <v>81200</v>
      </c>
      <c r="O459" s="168">
        <f t="shared" ca="1" si="116"/>
        <v>91.730682331676462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IFERROR(__xludf.DUMMYFUNCTION("IMPORTRANGE(""https://docs.google.com/spreadsheets/d/11923uPwbBZFjjGgGUA6NLw09EwE0CqkOc4q9oUmW1yo/edit?usp=sharing"",""แพร่!M358"")"),81200)</f>
        <v>81200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IFERROR(__xludf.DUMMYFUNCTION("IMPORTRANGE(""https://docs.google.com/spreadsheets/d/11923uPwbBZFjjGgGUA6NLw09EwE0CqkOc4q9oUmW1yo/edit?usp=sharing"",""แพร่!J359"")"),6492)</f>
        <v>6492</v>
      </c>
      <c r="K464" s="268">
        <f t="shared" ref="K464:K515" ca="1" si="117">IF(I464&gt;0,J464*100/I464,0)</f>
        <v>127.49410840534171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IFERROR(__xludf.DUMMYFUNCTION("IMPORTRANGE(""https://docs.google.com/spreadsheets/d/11923uPwbBZFjjGgGUA6NLw09EwE0CqkOc4q9oUmW1yo/edit?usp=sharing"",""แพร่!J360"")"),5092)</f>
        <v>5092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IFERROR(__xludf.DUMMYFUNCTION("IMPORTRANGE(""https://docs.google.com/spreadsheets/d/11923uPwbBZFjjGgGUA6NLw09EwE0CqkOc4q9oUmW1yo/edit?usp=sharing"",""แพร่!J362"")"),3693)</f>
        <v>3693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IFERROR(__xludf.DUMMYFUNCTION("IMPORTRANGE(""https://docs.google.com/spreadsheets/d/11923uPwbBZFjjGgGUA6NLw09EwE0CqkOc4q9oUmW1yo/edit?usp=sharing"",""แพร่!J363"")"),860)</f>
        <v>860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IFERROR(__xludf.DUMMYFUNCTION("IMPORTRANGE(""https://docs.google.com/spreadsheets/d/11923uPwbBZFjjGgGUA6NLw09EwE0CqkOc4q9oUmW1yo/edit?usp=sharing"",""แพร่!J367"")"),21)</f>
        <v>21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IFERROR(__xludf.DUMMYFUNCTION("IMPORTRANGE(""https://docs.google.com/spreadsheets/d/11923uPwbBZFjjGgGUA6NLw09EwE0CqkOc4q9oUmW1yo/edit?usp=sharing"",""แพร่!J376"")"),6492)</f>
        <v>6492</v>
      </c>
      <c r="K481" s="201">
        <f t="shared" ca="1" si="117"/>
        <v>127.49410840534171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IFERROR(__xludf.DUMMYFUNCTION("IMPORTRANGE(""https://docs.google.com/spreadsheets/d/11923uPwbBZFjjGgGUA6NLw09EwE0CqkOc4q9oUmW1yo/edit?usp=sharing"",""แพร่!J377"")"),1502)</f>
        <v>1502</v>
      </c>
      <c r="K482" s="201">
        <f t="shared" ca="1" si="117"/>
        <v>126.3246425567704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IFERROR(__xludf.DUMMYFUNCTION("IMPORTRANGE(""https://docs.google.com/spreadsheets/d/11923uPwbBZFjjGgGUA6NLw09EwE0CqkOc4q9oUmW1yo/edit?usp=sharing"",""แพร่!J378"")"),4418)</f>
        <v>4418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IFERROR(__xludf.DUMMYFUNCTION("IMPORTRANGE(""https://docs.google.com/spreadsheets/d/11923uPwbBZFjjGgGUA6NLw09EwE0CqkOc4q9oUmW1yo/edit?usp=sharing"",""แพร่!J379"")"),1028)</f>
        <v>1028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IFERROR(__xludf.DUMMYFUNCTION("IMPORTRANGE(""https://docs.google.com/spreadsheets/d/11923uPwbBZFjjGgGUA6NLw09EwE0CqkOc4q9oUmW1yo/edit?usp=sharing"",""แพร่!J388"")"),561)</f>
        <v>561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IFERROR(__xludf.DUMMYFUNCTION("IMPORTRANGE(""https://docs.google.com/spreadsheets/d/11923uPwbBZFjjGgGUA6NLw09EwE0CqkOc4q9oUmW1yo/edit?usp=sharing"",""แพร่!J389"")"),133)</f>
        <v>133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IFERROR(__xludf.DUMMYFUNCTION("IMPORTRANGE(""https://docs.google.com/spreadsheets/d/11923uPwbBZFjjGgGUA6NLw09EwE0CqkOc4q9oUmW1yo/edit?usp=sharing"",""แพร่!J420"")"),13.89)</f>
        <v>13.89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IFERROR(__xludf.DUMMYFUNCTION("IMPORTRANGE(""https://docs.google.com/spreadsheets/d/11923uPwbBZFjjGgGUA6NLw09EwE0CqkOc4q9oUmW1yo/edit?usp=sharing"",""แพร่!J421"")"),5)</f>
        <v>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IFERROR(__xludf.DUMMYFUNCTION("IMPORTRANGE(""https://docs.google.com/spreadsheets/d/11923uPwbBZFjjGgGUA6NLw09EwE0CqkOc4q9oUmW1yo/edit?usp=sharing"",""แพร่!J422"")"),3.96)</f>
        <v>3.96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IFERROR(__xludf.DUMMYFUNCTION("IMPORTRANGE(""https://docs.google.com/spreadsheets/d/11923uPwbBZFjjGgGUA6NLw09EwE0CqkOc4q9oUmW1yo/edit?usp=sharing"",""แพร่!J424"")"),7.62)</f>
        <v>7.62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IFERROR(__xludf.DUMMYFUNCTION("IMPORTRANGE(""https://docs.google.com/spreadsheets/d/11923uPwbBZFjjGgGUA6NLw09EwE0CqkOc4q9oUmW1yo/edit?usp=sharing"",""แพร่!J426"")"),2.31)</f>
        <v>2.31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IFERROR(__xludf.DUMMYFUNCTION("IMPORTRANGE(""https://docs.google.com/spreadsheets/d/11923uPwbBZFjjGgGUA6NLw09EwE0CqkOc4q9oUmW1yo/edit?usp=sharing"",""แพร่!M428"")"),33060)</f>
        <v>33060</v>
      </c>
      <c r="O533" s="411">
        <f t="shared" ref="O533:O537" ca="1" si="118">+IF(L533&gt;0,N533*100/L533,0)</f>
        <v>96.272568433313921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IFERROR(__xludf.DUMMYFUNCTION("IMPORTRANGE(""https://docs.google.com/spreadsheets/d/11923uPwbBZFjjGgGUA6NLw09EwE0CqkOc4q9oUmW1yo/edit?usp=sharing"",""แพร่!M430"")"),33060)</f>
        <v>33060</v>
      </c>
      <c r="O535" s="168">
        <f t="shared" ca="1" si="118"/>
        <v>96.272568433313921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IFERROR(__xludf.DUMMYFUNCTION("IMPORTRANGE(""https://docs.google.com/spreadsheets/d/11923uPwbBZFjjGgGUA6NLw09EwE0CqkOc4q9oUmW1yo/edit?usp=sharing"",""แพร่!M432"")"),33060)</f>
        <v>33060</v>
      </c>
      <c r="O537" s="168">
        <f t="shared" ca="1" si="118"/>
        <v>96.272568433313921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IFERROR(__xludf.DUMMYFUNCTION("IMPORTRANGE(""https://docs.google.com/spreadsheets/d/11923uPwbBZFjjGgGUA6NLw09EwE0CqkOc4q9oUmW1yo/edit?usp=sharing"",""แพร่!M436"")"),15200)</f>
        <v>15200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IFERROR(__xludf.DUMMYFUNCTION("IMPORTRANGE(""https://docs.google.com/spreadsheets/d/11923uPwbBZFjjGgGUA6NLw09EwE0CqkOc4q9oUmW1yo/edit?usp=sharing"",""แพร่!J459"")"),3673)</f>
        <v>3673</v>
      </c>
      <c r="K564" s="371">
        <f ca="1">IF(I564&gt;0,J564*100/I564,0)</f>
        <v>306.08333333333331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IFERROR(__xludf.DUMMYFUNCTION("IMPORTRANGE(""https://docs.google.com/spreadsheets/d/11923uPwbBZFjjGgGUA6NLw09EwE0CqkOc4q9oUmW1yo/edit?usp=sharing"",""แพร่!M459"")"),126480)</f>
        <v>126480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IFERROR(__xludf.DUMMYFUNCTION("IMPORTRANGE(""https://docs.google.com/spreadsheets/d/11923uPwbBZFjjGgGUA6NLw09EwE0CqkOc4q9oUmW1yo/edit?usp=sharing"",""แพร่!M461"")"),126480)</f>
        <v>126480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IFERROR(__xludf.DUMMYFUNCTION("IMPORTRANGE(""https://docs.google.com/spreadsheets/d/11923uPwbBZFjjGgGUA6NLw09EwE0CqkOc4q9oUmW1yo/edit?usp=sharing"",""แพร่!M463"")"),126480)</f>
        <v>126480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IFERROR(__xludf.DUMMYFUNCTION("IMPORTRANGE(""https://docs.google.com/spreadsheets/d/11923uPwbBZFjjGgGUA6NLw09EwE0CqkOc4q9oUmW1yo/edit?usp=sharing"",""แพร่!M466"")"),88000)</f>
        <v>88000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IFERROR(__xludf.DUMMYFUNCTION("IMPORTRANGE(""https://docs.google.com/spreadsheets/d/11923uPwbBZFjjGgGUA6NLw09EwE0CqkOc4q9oUmW1yo/edit?usp=sharing"",""แพร่!M467"")"),38480)</f>
        <v>38480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IFERROR(__xludf.DUMMYFUNCTION("IMPORTRANGE(""https://docs.google.com/spreadsheets/d/11923uPwbBZFjjGgGUA6NLw09EwE0CqkOc4q9oUmW1yo/edit?usp=sharing"",""แพร่!J468"")"),3673)</f>
        <v>3673</v>
      </c>
      <c r="K573" s="201">
        <f ca="1">IF(I573&gt;0,J573*100/I573,0)</f>
        <v>306.08333333333331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IFERROR(__xludf.DUMMYFUNCTION("IMPORTRANGE(""https://docs.google.com/spreadsheets/d/11923uPwbBZFjjGgGUA6NLw09EwE0CqkOc4q9oUmW1yo/edit?usp=sharing"",""แพร่!J471"")"),510)</f>
        <v>510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IFERROR(__xludf.DUMMYFUNCTION("IMPORTRANGE(""https://docs.google.com/spreadsheets/d/11923uPwbBZFjjGgGUA6NLw09EwE0CqkOc4q9oUmW1yo/edit?usp=sharing"",""แพร่!J472"")"),3159)</f>
        <v>3159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IFERROR(__xludf.DUMMYFUNCTION("IMPORTRANGE(""https://docs.google.com/spreadsheets/d/11923uPwbBZFjjGgGUA6NLw09EwE0CqkOc4q9oUmW1yo/edit?usp=sharing"",""แพร่!J475"")"),21)</f>
        <v>21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IFERROR(__xludf.DUMMYFUNCTION("IMPORTRANGE(""https://docs.google.com/spreadsheets/d/11923uPwbBZFjjGgGUA6NLw09EwE0CqkOc4q9oUmW1yo/edit?usp=sharing"",""แพร่!J484"")"),21)</f>
        <v>21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IFERROR(__xludf.DUMMYFUNCTION("IMPORTRANGE(""https://docs.google.com/spreadsheets/d/11923uPwbBZFjjGgGUA6NLw09EwE0CqkOc4q9oUmW1yo/edit?usp=sharing"",""แพร่!J485"")"),11.87)</f>
        <v>11.87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IFERROR(__xludf.DUMMYFUNCTION("IMPORTRANGE(""https://docs.google.com/spreadsheets/d/11923uPwbBZFjjGgGUA6NLw09EwE0CqkOc4q9oUmW1yo/edit?usp=sharing"",""แพร่!J486"")"),20)</f>
        <v>20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IFERROR(__xludf.DUMMYFUNCTION("IMPORTRANGE(""https://docs.google.com/spreadsheets/d/11923uPwbBZFjjGgGUA6NLw09EwE0CqkOc4q9oUmW1yo/edit?usp=sharing"",""แพร่!J487"")"),11.06)</f>
        <v>11.06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IFERROR(__xludf.DUMMYFUNCTION("IMPORTRANGE(""https://docs.google.com/spreadsheets/d/11923uPwbBZFjjGgGUA6NLw09EwE0CqkOc4q9oUmW1yo/edit?usp=sharing"",""แพร่!J488"")"),19)</f>
        <v>19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IFERROR(__xludf.DUMMYFUNCTION("IMPORTRANGE(""https://docs.google.com/spreadsheets/d/11923uPwbBZFjjGgGUA6NLw09EwE0CqkOc4q9oUmW1yo/edit?usp=sharing"",""แพร่!J489"")"),10.22)</f>
        <v>10.220000000000001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IFERROR(__xludf.DUMMYFUNCTION("IMPORTRANGE(""https://docs.google.com/spreadsheets/d/11923uPwbBZFjjGgGUA6NLw09EwE0CqkOc4q9oUmW1yo/edit?usp=sharing"",""แพร่!J490"")"),21)</f>
        <v>21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IFERROR(__xludf.DUMMYFUNCTION("IMPORTRANGE(""https://docs.google.com/spreadsheets/d/11923uPwbBZFjjGgGUA6NLw09EwE0CqkOc4q9oUmW1yo/edit?usp=sharing"",""แพร่!J491"")"),11.87)</f>
        <v>11.87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IFERROR(__xludf.DUMMYFUNCTION("IMPORTRANGE(""https://docs.google.com/spreadsheets/d/11923uPwbBZFjjGgGUA6NLw09EwE0CqkOc4q9oUmW1yo/edit?usp=sharing"",""แพร่!L492"")"),1800)</f>
        <v>1800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24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IFERROR(__xludf.DUMMYFUNCTION("IMPORTRANGE(""https://docs.google.com/spreadsheets/d/11923uPwbBZFjjGgGUA6NLw09EwE0CqkOc4q9oUmW1yo/edit?usp=sharing"",""แพร่!L494"")"),1800)</f>
        <v>1800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24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IFERROR(__xludf.DUMMYFUNCTION("IMPORTRANGE(""https://docs.google.com/spreadsheets/d/11923uPwbBZFjjGgGUA6NLw09EwE0CqkOc4q9oUmW1yo/edit?usp=sharing"",""แพร่!L496"")"),1800)</f>
        <v>1800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24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IFERROR(__xludf.DUMMYFUNCTION("IMPORTRANGE(""https://docs.google.com/spreadsheets/d/11923uPwbBZFjjGgGUA6NLw09EwE0CqkOc4q9oUmW1yo/edit?usp=sharing"",""แพร่!J523"")"),3345200)</f>
        <v>3345200</v>
      </c>
      <c r="K628" s="342">
        <f t="shared" ref="K628:K635" ca="1" si="129">IF(I628&gt;0,J628*100/I628,0)</f>
        <v>96.1264367816092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IFERROR(__xludf.DUMMYFUNCTION("IMPORTRANGE(""https://docs.google.com/spreadsheets/d/11923uPwbBZFjjGgGUA6NLw09EwE0CqkOc4q9oUmW1yo/edit?usp=sharing"",""แพร่!J524"")"),154)</f>
        <v>154</v>
      </c>
      <c r="K629" s="342">
        <f t="shared" ca="1" si="129"/>
        <v>96.25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IFERROR(__xludf.DUMMYFUNCTION("IMPORTRANGE(""https://docs.google.com/spreadsheets/d/11923uPwbBZFjjGgGUA6NLw09EwE0CqkOc4q9oUmW1yo/edit?usp=sharing"",""แพร่!J525"")"),141114.59)</f>
        <v>141114.59</v>
      </c>
      <c r="K630" s="342">
        <f t="shared" ca="1" si="129"/>
        <v>21.248169097099485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IFERROR(__xludf.DUMMYFUNCTION("IMPORTRANGE(""https://docs.google.com/spreadsheets/d/11923uPwbBZFjjGgGUA6NLw09EwE0CqkOc4q9oUmW1yo/edit?usp=sharing"",""แพร่!J527"")"),28503.34)</f>
        <v>28503.34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IFERROR(__xludf.DUMMYFUNCTION("IMPORTRANGE(""https://docs.google.com/spreadsheets/d/11923uPwbBZFjjGgGUA6NLw09EwE0CqkOc4q9oUmW1yo/edit?usp=sharing"",""แพร่!J528"")"),1)</f>
        <v>1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IFERROR(__xludf.DUMMYFUNCTION("IMPORTRANGE(""https://docs.google.com/spreadsheets/d/11923uPwbBZFjjGgGUA6NLw09EwE0CqkOc4q9oUmW1yo/edit?usp=sharing"",""แพร่!J529"")"),3350000)</f>
        <v>3350000</v>
      </c>
      <c r="K634" s="342">
        <f t="shared" ca="1" si="129"/>
        <v>95.714285714285708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IFERROR(__xludf.DUMMYFUNCTION("IMPORTRANGE(""https://docs.google.com/spreadsheets/d/11923uPwbBZFjjGgGUA6NLw09EwE0CqkOc4q9oUmW1yo/edit?usp=sharing"",""แพร่!J530"")"),157)</f>
        <v>157</v>
      </c>
      <c r="K635" s="487">
        <f t="shared" ca="1" si="129"/>
        <v>112.14285714285714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120</v>
      </c>
      <c r="O636" s="510">
        <f t="shared" ref="O636:O640" ca="1" si="130">+IF(L636&gt;0,N636*100/L636,0)</f>
        <v>100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120</v>
      </c>
      <c r="O638" s="522">
        <f t="shared" ca="1" si="130"/>
        <v>100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120</v>
      </c>
      <c r="O640" s="522">
        <f t="shared" ca="1" si="130"/>
        <v>100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120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IFERROR(__xludf.DUMMYFUNCTION("IMPORTRANGE(""https://docs.google.com/spreadsheets/d/11923uPwbBZFjjGgGUA6NLw09EwE0CqkOc4q9oUmW1yo/edit?usp=sharing"",""แพร่!M560"")"),120)</f>
        <v>120</v>
      </c>
      <c r="O665" s="537">
        <f ca="1">IF(L665&gt;0,N665*100/L665,0)</f>
        <v>100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3276188</v>
      </c>
      <c r="M8" s="23">
        <f t="shared" ca="1" si="0"/>
        <v>2249911</v>
      </c>
      <c r="N8" s="23">
        <f t="shared" ca="1" si="0"/>
        <v>2917607.8499999996</v>
      </c>
      <c r="O8" s="22">
        <f t="shared" ref="O8:O16" ca="1" si="1">IF(L8&gt;0,N8*100/L8,0)</f>
        <v>89.054958079328756</v>
      </c>
      <c r="P8" s="22">
        <f t="shared" ref="P8:P16" ca="1" si="2">IF(M8&gt;0,N8*100/M8,0)</f>
        <v>129.67658942953742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3276188</v>
      </c>
      <c r="M10" s="30">
        <f t="shared" ca="1" si="4"/>
        <v>2249911</v>
      </c>
      <c r="N10" s="30">
        <f t="shared" ca="1" si="4"/>
        <v>2917607.8499999996</v>
      </c>
      <c r="O10" s="29">
        <f t="shared" ca="1" si="1"/>
        <v>89.054958079328756</v>
      </c>
      <c r="P10" s="29">
        <f t="shared" ca="1" si="2"/>
        <v>129.67658942953742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3228388</v>
      </c>
      <c r="M12" s="39">
        <f t="shared" ca="1" si="6"/>
        <v>2202111</v>
      </c>
      <c r="N12" s="39">
        <f t="shared" ca="1" si="6"/>
        <v>2869807.8499999996</v>
      </c>
      <c r="O12" s="39">
        <f t="shared" ca="1" si="1"/>
        <v>88.892904136677487</v>
      </c>
      <c r="P12" s="39">
        <f t="shared" ca="1" si="2"/>
        <v>130.32076266818518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1589436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1638952</v>
      </c>
      <c r="M14" s="39">
        <f t="shared" si="8"/>
        <v>0</v>
      </c>
      <c r="N14" s="39">
        <f t="shared" ca="1" si="8"/>
        <v>935703</v>
      </c>
      <c r="O14" s="39">
        <f t="shared" ca="1" si="1"/>
        <v>57.091543864615929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2167211</v>
      </c>
      <c r="M18" s="23">
        <f t="shared" ca="1" si="11"/>
        <v>2249911</v>
      </c>
      <c r="N18" s="23">
        <f t="shared" ca="1" si="11"/>
        <v>1981904.8499999999</v>
      </c>
      <c r="O18" s="22">
        <f t="shared" ref="O18:O20" ca="1" si="12">IF(L18&gt;0,N18*100/L18,0)</f>
        <v>91.449556596012116</v>
      </c>
      <c r="P18" s="22">
        <f t="shared" ref="P18:P26" ca="1" si="13">IF(M18&gt;0,N18*100/M18,0)</f>
        <v>88.088144375488625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2167211</v>
      </c>
      <c r="M20" s="30">
        <f t="shared" ca="1" si="15"/>
        <v>2249911</v>
      </c>
      <c r="N20" s="30">
        <f t="shared" ca="1" si="15"/>
        <v>1981904.8499999999</v>
      </c>
      <c r="O20" s="29">
        <f t="shared" ca="1" si="12"/>
        <v>91.449556596012116</v>
      </c>
      <c r="P20" s="29">
        <f t="shared" ca="1" si="13"/>
        <v>88.088144375488625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2119411</v>
      </c>
      <c r="M22" s="42">
        <f t="shared" ca="1" si="18"/>
        <v>2202111</v>
      </c>
      <c r="N22" s="39">
        <f t="shared" ca="1" si="18"/>
        <v>1934104.8499999999</v>
      </c>
      <c r="O22" s="39">
        <f t="shared" ca="1" si="17"/>
        <v>91.256714719325316</v>
      </c>
      <c r="P22" s="39">
        <f t="shared" ca="1" si="13"/>
        <v>87.829580343588489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1589436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529975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1108977</v>
      </c>
      <c r="M28" s="23">
        <f t="shared" si="23"/>
        <v>0</v>
      </c>
      <c r="N28" s="23">
        <f t="shared" ca="1" si="23"/>
        <v>935703</v>
      </c>
      <c r="O28" s="22">
        <f t="shared" ref="O28:O30" ca="1" si="24">IF(L28&gt;0,N28*100/L28,0)</f>
        <v>84.375329695746615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1108977</v>
      </c>
      <c r="M30" s="30">
        <f t="shared" si="27"/>
        <v>0</v>
      </c>
      <c r="N30" s="30">
        <f t="shared" ca="1" si="27"/>
        <v>935703</v>
      </c>
      <c r="O30" s="29">
        <f t="shared" ca="1" si="24"/>
        <v>84.375329695746615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1108977</v>
      </c>
      <c r="M32" s="39">
        <f t="shared" si="30"/>
        <v>0</v>
      </c>
      <c r="N32" s="39">
        <f t="shared" ca="1" si="30"/>
        <v>935703</v>
      </c>
      <c r="O32" s="39">
        <f t="shared" ca="1" si="29"/>
        <v>84.375329695746615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1108977</v>
      </c>
      <c r="M34" s="39">
        <f t="shared" si="32"/>
        <v>0</v>
      </c>
      <c r="N34" s="39">
        <f t="shared" ca="1" si="32"/>
        <v>935703</v>
      </c>
      <c r="O34" s="39">
        <f t="shared" ca="1" si="29"/>
        <v>84.375329695746615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2167211</v>
      </c>
      <c r="M37" s="55">
        <f t="shared" ca="1" si="33"/>
        <v>2249911</v>
      </c>
      <c r="N37" s="55">
        <f t="shared" ca="1" si="33"/>
        <v>1981904.8499999999</v>
      </c>
      <c r="O37" s="56">
        <f t="shared" ca="1" si="29"/>
        <v>91.449556596012116</v>
      </c>
      <c r="P37" s="56">
        <f t="shared" ca="1" si="25"/>
        <v>88.088144375488625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669700</v>
      </c>
      <c r="N41" s="79">
        <f t="shared" ca="1" si="34"/>
        <v>601194.65</v>
      </c>
      <c r="O41" s="78">
        <f t="shared" ref="O41:O43" ca="1" si="35">IF(L41&gt;0,N41*100/L41,0)</f>
        <v>89.770740630132892</v>
      </c>
      <c r="P41" s="78">
        <f t="shared" ref="P41:P43" ca="1" si="36">IF(M41&gt;0,N41*100/M41,0)</f>
        <v>89.770740630132892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669700</v>
      </c>
      <c r="N43" s="79">
        <f t="shared" ca="1" si="38"/>
        <v>601194.65</v>
      </c>
      <c r="O43" s="78">
        <f t="shared" ca="1" si="35"/>
        <v>89.770740630132892</v>
      </c>
      <c r="P43" s="78">
        <f t="shared" ca="1" si="36"/>
        <v>89.770740630132892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IFERROR(__xludf.DUMMYFUNCTION("IMPORTRANGE(""https://docs.google.com/spreadsheets/d/1Yj_ptqi66GCucihVvJfMjLAmec39IyEx_6qawtMGysU/edit?usp=sharing"",""สบก!Q31"")"),669700)</f>
        <v>669700</v>
      </c>
      <c r="N45" s="50">
        <f ca="1">IFERROR(__xludf.DUMMYFUNCTION("IMPORTRANGE(""https://docs.google.com/spreadsheets/d/1Yj_ptqi66GCucihVvJfMjLAmec39IyEx_6qawtMGysU/edit?usp=sharing"",""สบก!R31"")"),601194.65)</f>
        <v>601194.65</v>
      </c>
      <c r="O45" s="39">
        <f ca="1">IF(L45&gt;0,N45*100/L45,0)</f>
        <v>89.770740630132892</v>
      </c>
      <c r="P45" s="39">
        <f ca="1">IF(M45&gt;0,N45*100/M45,0)</f>
        <v>89.770740630132892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212936</v>
      </c>
      <c r="M53" s="121">
        <f t="shared" ca="1" si="39"/>
        <v>212936</v>
      </c>
      <c r="N53" s="121">
        <f t="shared" ca="1" si="39"/>
        <v>194686</v>
      </c>
      <c r="O53" s="120">
        <f t="shared" ref="O53:O55" ca="1" si="40">IF(L53&gt;0,N53*100/L53,0)</f>
        <v>91.429349663748738</v>
      </c>
      <c r="P53" s="120">
        <f t="shared" ref="P53:P55" ca="1" si="41">IF(M53&gt;0,N53*100/M53,0)</f>
        <v>91.429349663748738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212936</v>
      </c>
      <c r="M55" s="121">
        <f t="shared" ca="1" si="43"/>
        <v>212936</v>
      </c>
      <c r="N55" s="121">
        <f t="shared" ca="1" si="43"/>
        <v>194686</v>
      </c>
      <c r="O55" s="120">
        <f t="shared" ca="1" si="40"/>
        <v>91.429349663748738</v>
      </c>
      <c r="P55" s="120">
        <f t="shared" ca="1" si="41"/>
        <v>91.429349663748738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212936</v>
      </c>
      <c r="M57" s="50">
        <f ca="1">IFERROR(__xludf.DUMMYFUNCTION("IMPORTRANGE(""https://docs.google.com/spreadsheets/d/1Yj_ptqi66GCucihVvJfMjLAmec39IyEx_6qawtMGysU/edit?usp=sharing"",""สบก!Z31"")"),212936)</f>
        <v>212936</v>
      </c>
      <c r="N57" s="50">
        <f ca="1">IFERROR(__xludf.DUMMYFUNCTION("IMPORTRANGE(""https://docs.google.com/spreadsheets/d/1Yj_ptqi66GCucihVvJfMjLAmec39IyEx_6qawtMGysU/edit?usp=sharing"",""สบก!AA31"")"),194686)</f>
        <v>194686</v>
      </c>
      <c r="O57" s="39">
        <f ca="1">IF(L57&gt;0,N57*100/L57,0)</f>
        <v>91.429349663748738</v>
      </c>
      <c r="P57" s="39">
        <f ca="1">IF(M57&gt;0,N57*100/M57,0)</f>
        <v>91.429349663748738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IFERROR(__xludf.DUMMYFUNCTION("IMPORTRANGE(""https://docs.google.com/spreadsheets/d/1Yj_ptqi66GCucihVvJfMjLAmec39IyEx_6qawtMGysU/edit?usp=sharing"",""สบก!V31"")"),212936)</f>
        <v>212936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82440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82440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IFERROR(__xludf.DUMMYFUNCTION("IMPORTRANGE(""https://docs.google.com/spreadsheets/d/1Yj_ptqi66GCucihVvJfMjLAmec39IyEx_6qawtMGysU/edit?usp=sharing"",""สบก!BB31"")"),82440)</f>
        <v>82440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123600</v>
      </c>
      <c r="M140" s="152">
        <f t="shared" ca="1" si="64"/>
        <v>123600</v>
      </c>
      <c r="N140" s="152">
        <f t="shared" ca="1" si="64"/>
        <v>121410</v>
      </c>
      <c r="O140" s="151">
        <f t="shared" ref="O140:O142" ca="1" si="65">IF(L140&gt;0,N140*100/L140,0)</f>
        <v>98.228155339805824</v>
      </c>
      <c r="P140" s="151">
        <f t="shared" ref="P140:P142" ca="1" si="66">IF(M140&gt;0,N140*100/M140,0)</f>
        <v>98.228155339805824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123600</v>
      </c>
      <c r="M142" s="88">
        <f t="shared" ca="1" si="68"/>
        <v>123600</v>
      </c>
      <c r="N142" s="88">
        <f t="shared" ca="1" si="68"/>
        <v>121410</v>
      </c>
      <c r="O142" s="156">
        <f t="shared" ca="1" si="65"/>
        <v>98.228155339805824</v>
      </c>
      <c r="P142" s="156">
        <f t="shared" ca="1" si="66"/>
        <v>98.228155339805824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123600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IFERROR(__xludf.DUMMYFUNCTION("IMPORTRANGE(""https://docs.google.com/spreadsheets/d/1Yj_ptqi66GCucihVvJfMjLAmec39IyEx_6qawtMGysU/edit?usp=sharing"",""สบก!BK31"")"),121410)</f>
        <v>121410</v>
      </c>
      <c r="O144" s="168">
        <f ca="1">IF(L144&gt;0,N144*100/L144,0)</f>
        <v>98.228155339805824</v>
      </c>
      <c r="P144" s="168">
        <f ca="1">IF(M144&gt;0,N144*100/M144,0)</f>
        <v>98.228155339805824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IFERROR(__xludf.DUMMYFUNCTION("IMPORTRANGE(""https://docs.google.com/spreadsheets/d/1Yj_ptqi66GCucihVvJfMjLAmec39IyEx_6qawtMGysU/edit?usp=sharing"",""สบก!BG31"")"),123600)</f>
        <v>123600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IFERROR(__xludf.DUMMYFUNCTION("IMPORTRANGE(""https://docs.google.com/spreadsheets/d/11923uPwbBZFjjGgGUA6NLw09EwE0CqkOc4q9oUmW1yo/edit?usp=sharing"",""แม่ฮ่องสอน!J84"")"),122)</f>
        <v>122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IFERROR(__xludf.DUMMYFUNCTION("IMPORTRANGE(""https://docs.google.com/spreadsheets/d/11923uPwbBZFjjGgGUA6NLw09EwE0CqkOc4q9oUmW1yo/edit?usp=sharing"",""แม่ฮ่องสอน!J85"")"),122)</f>
        <v>122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62295</v>
      </c>
      <c r="N220" s="152">
        <f t="shared" ca="1" si="72"/>
        <v>62295</v>
      </c>
      <c r="O220" s="151">
        <f t="shared" ref="O220:O222" ca="1" si="73">IF(L220&gt;0,N220*100/L220,0)</f>
        <v>322.855662088624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62295</v>
      </c>
      <c r="N222" s="88">
        <f t="shared" ca="1" si="76"/>
        <v>62295</v>
      </c>
      <c r="O222" s="156">
        <f t="shared" ca="1" si="73"/>
        <v>322.855662088624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IFERROR(__xludf.DUMMYFUNCTION("IMPORTRANGE(""https://docs.google.com/spreadsheets/d/1Yj_ptqi66GCucihVvJfMjLAmec39IyEx_6qawtMGysU/edit?usp=sharing"",""สบก!BS31"")"),62295)</f>
        <v>62295</v>
      </c>
      <c r="N224" s="168">
        <f ca="1">IFERROR(__xludf.DUMMYFUNCTION("IMPORTRANGE(""https://docs.google.com/spreadsheets/d/1Yj_ptqi66GCucihVvJfMjLAmec39IyEx_6qawtMGysU/edit?usp=sharing"",""สบก!BT31"")"),62295)</f>
        <v>62295</v>
      </c>
      <c r="O224" s="168">
        <f ca="1">IF(L224&gt;0,N224*100/L224,0)</f>
        <v>322.855662088624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159554</v>
      </c>
      <c r="O271" s="151">
        <f t="shared" ref="O271:O273" ca="1" si="84">IF(L271&gt;0,N271*100/L271,0)</f>
        <v>85.231837606837601</v>
      </c>
      <c r="P271" s="151">
        <f t="shared" ref="P271:P273" ca="1" si="85">IF(M271&gt;0,N271*100/M271,0)</f>
        <v>85.231837606837601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159554</v>
      </c>
      <c r="O273" s="156">
        <f t="shared" ca="1" si="84"/>
        <v>85.231837606837601</v>
      </c>
      <c r="P273" s="156">
        <f t="shared" ca="1" si="85"/>
        <v>85.231837606837601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IFERROR(__xludf.DUMMYFUNCTION("IMPORTRANGE(""https://docs.google.com/spreadsheets/d/1Yj_ptqi66GCucihVvJfMjLAmec39IyEx_6qawtMGysU/edit?usp=sharing"",""สบก!CL31"")"),159554)</f>
        <v>159554</v>
      </c>
      <c r="O275" s="168">
        <f ca="1">IF(L275&gt;0,N275*100/L275,0)</f>
        <v>85.231837606837601</v>
      </c>
      <c r="P275" s="168">
        <f ca="1">IF(M275&gt;0,N275*100/M275,0)</f>
        <v>85.231837606837601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IFERROR(__xludf.DUMMYFUNCTION("IMPORTRANGE(""https://docs.google.com/spreadsheets/d/11923uPwbBZFjjGgGUA6NLw09EwE0CqkOc4q9oUmW1yo/edit?usp=sharing"",""แม่ฮ่องสอน!J228"")"),122)</f>
        <v>122</v>
      </c>
      <c r="K328" s="317">
        <f ca="1">IF(I328&gt;0,J328*100/I328,0)</f>
        <v>128.42105263157896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911740</v>
      </c>
      <c r="N329" s="152">
        <f t="shared" ca="1" si="98"/>
        <v>760325.2</v>
      </c>
      <c r="O329" s="151">
        <f t="shared" ref="O329:O331" ca="1" si="99">IF(L329&gt;0,N329*100/L329,0)</f>
        <v>87.189257373514977</v>
      </c>
      <c r="P329" s="151">
        <f t="shared" ref="P329:P331" ca="1" si="100">IF(M329&gt;0,N329*100/M329,0)</f>
        <v>83.392765481387244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911740</v>
      </c>
      <c r="N331" s="88">
        <f t="shared" ca="1" si="102"/>
        <v>760325.2</v>
      </c>
      <c r="O331" s="156">
        <f t="shared" ca="1" si="99"/>
        <v>87.189257373514977</v>
      </c>
      <c r="P331" s="156">
        <f t="shared" ca="1" si="100"/>
        <v>83.392765481387244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IFERROR(__xludf.DUMMYFUNCTION("IMPORTRANGE(""https://docs.google.com/spreadsheets/d/1Yj_ptqi66GCucihVvJfMjLAmec39IyEx_6qawtMGysU/edit?usp=sharing"",""สบก!DM31"")"),712525.2)</f>
        <v>712525.2</v>
      </c>
      <c r="O333" s="168">
        <f ca="1">IF(L333&gt;0,N333*100/L333,0)</f>
        <v>86.446326312724452</v>
      </c>
      <c r="P333" s="168">
        <f ca="1">IF(M333&gt;0,N333*100/M333,0)</f>
        <v>82.473921800125012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IFERROR(__xludf.DUMMYFUNCTION("IMPORTRANGE(""https://docs.google.com/spreadsheets/d/11923uPwbBZFjjGgGUA6NLw09EwE0CqkOc4q9oUmW1yo/edit?usp=sharing"",""แม่ฮ่องสอน!J234"")"),67)</f>
        <v>67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IFERROR(__xludf.DUMMYFUNCTION("IMPORTRANGE(""https://docs.google.com/spreadsheets/d/11923uPwbBZFjjGgGUA6NLw09EwE0CqkOc4q9oUmW1yo/edit?usp=sharing"",""แม่ฮ่องสอน!J235"")"),193.65)</f>
        <v>193.65</v>
      </c>
      <c r="K340" s="342">
        <f t="shared" ca="1" si="103"/>
        <v>129.1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IFERROR(__xludf.DUMMYFUNCTION("IMPORTRANGE(""https://docs.google.com/spreadsheets/d/11923uPwbBZFjjGgGUA6NLw09EwE0CqkOc4q9oUmW1yo/edit?usp=sharing"",""แม่ฮ่องสอน!J236"")"),130)</f>
        <v>130</v>
      </c>
      <c r="K341" s="342">
        <f t="shared" ca="1" si="103"/>
        <v>136.84210526315789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IFERROR(__xludf.DUMMYFUNCTION("IMPORTRANGE(""https://docs.google.com/spreadsheets/d/11923uPwbBZFjjGgGUA6NLw09EwE0CqkOc4q9oUmW1yo/edit?usp=sharing"",""แม่ฮ่องสอน!J237"")"),471.2)</f>
        <v>471.2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IFERROR(__xludf.DUMMYFUNCTION("IMPORTRANGE(""https://docs.google.com/spreadsheets/d/11923uPwbBZFjjGgGUA6NLw09EwE0CqkOc4q9oUmW1yo/edit?usp=sharing"",""แม่ฮ่องสอน!J240"")"),122)</f>
        <v>122</v>
      </c>
      <c r="K345" s="342">
        <f t="shared" ca="1" si="103"/>
        <v>128.42105263157896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IFERROR(__xludf.DUMMYFUNCTION("IMPORTRANGE(""https://docs.google.com/spreadsheets/d/11923uPwbBZFjjGgGUA6NLw09EwE0CqkOc4q9oUmW1yo/edit?usp=sharing"",""แม่ฮ่องสอน!J241"")"),419.6)</f>
        <v>419.6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IFERROR(__xludf.DUMMYFUNCTION("IMPORTRANGE(""https://docs.google.com/spreadsheets/d/11923uPwbBZFjjGgGUA6NLw09EwE0CqkOc4q9oUmW1yo/edit?usp=sharing"",""แม่ฮ่องสอน!L242"")"),1108977)</f>
        <v>1108977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IFERROR(__xludf.DUMMYFUNCTION("IMPORTRANGE(""https://docs.google.com/spreadsheets/d/11923uPwbBZFjjGgGUA6NLw09EwE0CqkOc4q9oUmW1yo/edit?usp=sharing"",""แม่ฮ่องสอน!M242"")"),935703)</f>
        <v>935703</v>
      </c>
      <c r="O347" s="357">
        <f ca="1">+IF(L347&gt;0,N347*100/L347,0)</f>
        <v>84.375329695746615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IFERROR(__xludf.DUMMYFUNCTION("IMPORTRANGE(""https://docs.google.com/spreadsheets/d/11923uPwbBZFjjGgGUA6NLw09EwE0CqkOc4q9oUmW1yo/edit?usp=sharing"",""แม่ฮ่องสอน!M244"")"),319191)</f>
        <v>319191</v>
      </c>
      <c r="O349" s="372">
        <f ca="1">+IF(L349&gt;0,N349*100/L349,0)</f>
        <v>90.274053962328182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IFERROR(__xludf.DUMMYFUNCTION("IMPORTRANGE(""https://docs.google.com/spreadsheets/d/11923uPwbBZFjjGgGUA6NLw09EwE0CqkOc4q9oUmW1yo/edit?usp=sharing"",""แม่ฮ่องสอน!M247"")"),319191)</f>
        <v>319191</v>
      </c>
      <c r="O352" s="165">
        <f t="shared" ca="1" si="105"/>
        <v>90.274053962328182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IFERROR(__xludf.DUMMYFUNCTION("IMPORTRANGE(""https://docs.google.com/spreadsheets/d/11923uPwbBZFjjGgGUA6NLw09EwE0CqkOc4q9oUmW1yo/edit?usp=sharing"",""แม่ฮ่องสอน!M249"")"),319191)</f>
        <v>319191</v>
      </c>
      <c r="O354" s="168">
        <f t="shared" ca="1" si="105"/>
        <v>90.274053962328182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IFERROR(__xludf.DUMMYFUNCTION("IMPORTRANGE(""https://docs.google.com/spreadsheets/d/11923uPwbBZFjjGgGUA6NLw09EwE0CqkOc4q9oUmW1yo/edit?usp=sharing"",""แม่ฮ่องสอน!M250"")"),76250)</f>
        <v>76250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IFERROR(__xludf.DUMMYFUNCTION("IMPORTRANGE(""https://docs.google.com/spreadsheets/d/11923uPwbBZFjjGgGUA6NLw09EwE0CqkOc4q9oUmW1yo/edit?usp=sharing"",""แม่ฮ่องสอน!M252"")"),107161)</f>
        <v>107161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IFERROR(__xludf.DUMMYFUNCTION("IMPORTRANGE(""https://docs.google.com/spreadsheets/d/11923uPwbBZFjjGgGUA6NLw09EwE0CqkOc4q9oUmW1yo/edit?usp=sharing"",""แม่ฮ่องสอน!M275"")"),127660)</f>
        <v>127660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IFERROR(__xludf.DUMMYFUNCTION("IMPORTRANGE(""https://docs.google.com/spreadsheets/d/11923uPwbBZFjjGgGUA6NLw09EwE0CqkOc4q9oUmW1yo/edit?usp=sharing"",""แม่ฮ่องสอน!M278"")"),127660)</f>
        <v>127660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IFERROR(__xludf.DUMMYFUNCTION("IMPORTRANGE(""https://docs.google.com/spreadsheets/d/11923uPwbBZFjjGgGUA6NLw09EwE0CqkOc4q9oUmW1yo/edit?usp=sharing"",""แม่ฮ่องสอน!M280"")"),127660)</f>
        <v>127660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IFERROR(__xludf.DUMMYFUNCTION("IMPORTRANGE(""https://docs.google.com/spreadsheets/d/11923uPwbBZFjjGgGUA6NLw09EwE0CqkOc4q9oUmW1yo/edit?usp=sharing"",""แม่ฮ่องสอน!M284"")"),23760)</f>
        <v>23760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IFERROR(__xludf.DUMMYFUNCTION("IMPORTRANGE(""https://docs.google.com/spreadsheets/d/11923uPwbBZFjjGgGUA6NLw09EwE0CqkOc4q9oUmW1yo/edit?usp=sharing"",""แม่ฮ่องสอน!J293"")"),39)</f>
        <v>39</v>
      </c>
      <c r="K398" s="163">
        <f t="shared" ca="1" si="110"/>
        <v>390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IFERROR(__xludf.DUMMYFUNCTION("IMPORTRANGE(""https://docs.google.com/spreadsheets/d/11923uPwbBZFjjGgGUA6NLw09EwE0CqkOc4q9oUmW1yo/edit?usp=sharing"",""แม่ฮ่องสอน!M296"")"),104590)</f>
        <v>104590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IFERROR(__xludf.DUMMYFUNCTION("IMPORTRANGE(""https://docs.google.com/spreadsheets/d/11923uPwbBZFjjGgGUA6NLw09EwE0CqkOc4q9oUmW1yo/edit?usp=sharing"",""แม่ฮ่องสอน!M299"")"),104590)</f>
        <v>104590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IFERROR(__xludf.DUMMYFUNCTION("IMPORTRANGE(""https://docs.google.com/spreadsheets/d/11923uPwbBZFjjGgGUA6NLw09EwE0CqkOc4q9oUmW1yo/edit?usp=sharing"",""แม่ฮ่องสอน!M301"")"),104590)</f>
        <v>104590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IFERROR(__xludf.DUMMYFUNCTION("IMPORTRANGE(""https://docs.google.com/spreadsheets/d/11923uPwbBZFjjGgGUA6NLw09EwE0CqkOc4q9oUmW1yo/edit?usp=sharing"",""แม่ฮ่องสอน!M305"")"),22820)</f>
        <v>22820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IFERROR(__xludf.DUMMYFUNCTION("IMPORTRANGE(""https://docs.google.com/spreadsheets/d/11923uPwbBZFjjGgGUA6NLw09EwE0CqkOc4q9oUmW1yo/edit?usp=sharing"",""แม่ฮ่องสอน!M338"")"),55800)</f>
        <v>55800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IFERROR(__xludf.DUMMYFUNCTION("IMPORTRANGE(""https://docs.google.com/spreadsheets/d/11923uPwbBZFjjGgGUA6NLw09EwE0CqkOc4q9oUmW1yo/edit?usp=sharing"",""แม่ฮ่องสอน!J459"")"),447)</f>
        <v>447</v>
      </c>
      <c r="K564" s="371">
        <f ca="1">IF(I564&gt;0,J564*100/I564,0)</f>
        <v>178.8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IFERROR(__xludf.DUMMYFUNCTION("IMPORTRANGE(""https://docs.google.com/spreadsheets/d/11923uPwbBZFjjGgGUA6NLw09EwE0CqkOc4q9oUmW1yo/edit?usp=sharing"",""แม่ฮ่องสอน!M459"")"),129687)</f>
        <v>129687</v>
      </c>
      <c r="O564" s="372">
        <f t="shared" ref="O564:O568" ca="1" si="122">+IF(L564&gt;0,N564*100/L564,0)</f>
        <v>99.697878228782287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IFERROR(__xludf.DUMMYFUNCTION("IMPORTRANGE(""https://docs.google.com/spreadsheets/d/11923uPwbBZFjjGgGUA6NLw09EwE0CqkOc4q9oUmW1yo/edit?usp=sharing"",""แม่ฮ่องสอน!M461"")"),129687)</f>
        <v>129687</v>
      </c>
      <c r="O566" s="168">
        <f t="shared" ca="1" si="122"/>
        <v>99.697878228782287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IFERROR(__xludf.DUMMYFUNCTION("IMPORTRANGE(""https://docs.google.com/spreadsheets/d/11923uPwbBZFjjGgGUA6NLw09EwE0CqkOc4q9oUmW1yo/edit?usp=sharing"",""แม่ฮ่องสอน!M463"")"),129687)</f>
        <v>129687</v>
      </c>
      <c r="O568" s="168">
        <f t="shared" ca="1" si="122"/>
        <v>99.697878228782287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IFERROR(__xludf.DUMMYFUNCTION("IMPORTRANGE(""https://docs.google.com/spreadsheets/d/11923uPwbBZFjjGgGUA6NLw09EwE0CqkOc4q9oUmW1yo/edit?usp=sharing"",""แม่ฮ่องสอน!M466"")"),98607)</f>
        <v>98607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IFERROR(__xludf.DUMMYFUNCTION("IMPORTRANGE(""https://docs.google.com/spreadsheets/d/11923uPwbBZFjjGgGUA6NLw09EwE0CqkOc4q9oUmW1yo/edit?usp=sharing"",""แม่ฮ่องสอน!M467"")"),31080)</f>
        <v>31080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IFERROR(__xludf.DUMMYFUNCTION("IMPORTRANGE(""https://docs.google.com/spreadsheets/d/11923uPwbBZFjjGgGUA6NLw09EwE0CqkOc4q9oUmW1yo/edit?usp=sharing"",""แม่ฮ่องสอน!J468"")"),447)</f>
        <v>447</v>
      </c>
      <c r="K573" s="201">
        <f ca="1">IF(I573&gt;0,J573*100/I573,0)</f>
        <v>178.8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IFERROR(__xludf.DUMMYFUNCTION("IMPORTRANGE(""https://docs.google.com/spreadsheets/d/11923uPwbBZFjjGgGUA6NLw09EwE0CqkOc4q9oUmW1yo/edit?usp=sharing"",""แม่ฮ่องสอน!J472"")"),196)</f>
        <v>196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IFERROR(__xludf.DUMMYFUNCTION("IMPORTRANGE(""https://docs.google.com/spreadsheets/d/11923uPwbBZFjjGgGUA6NLw09EwE0CqkOc4q9oUmW1yo/edit?usp=sharing"",""แม่ฮ่องสอน!M475"")"),75780)</f>
        <v>75780</v>
      </c>
      <c r="O580" s="372">
        <f t="shared" ref="O580:O584" ca="1" si="124">+IF(L580&gt;0,N580*100/L580,0)</f>
        <v>48.287815259918183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IFERROR(__xludf.DUMMYFUNCTION("IMPORTRANGE(""https://docs.google.com/spreadsheets/d/11923uPwbBZFjjGgGUA6NLw09EwE0CqkOc4q9oUmW1yo/edit?usp=sharing"",""แม่ฮ่องสอน!M477"")"),75780)</f>
        <v>75780</v>
      </c>
      <c r="O582" s="168">
        <f t="shared" ca="1" si="124"/>
        <v>48.287815259918183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IFERROR(__xludf.DUMMYFUNCTION("IMPORTRANGE(""https://docs.google.com/spreadsheets/d/11923uPwbBZFjjGgGUA6NLw09EwE0CqkOc4q9oUmW1yo/edit?usp=sharing"",""แม่ฮ่องสอน!M479"")"),75780)</f>
        <v>75780</v>
      </c>
      <c r="O584" s="168">
        <f t="shared" ca="1" si="124"/>
        <v>48.287815259918183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IFERROR(__xludf.DUMMYFUNCTION("IMPORTRANGE(""https://docs.google.com/spreadsheets/d/11923uPwbBZFjjGgGUA6NLw09EwE0CqkOc4q9oUmW1yo/edit?usp=sharing"",""แม่ฮ่องสอน!M483"")"),75780)</f>
        <v>75780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IFERROR(__xludf.DUMMYFUNCTION("IMPORTRANGE(""https://docs.google.com/spreadsheets/d/11923uPwbBZFjjGgGUA6NLw09EwE0CqkOc4q9oUmW1yo/edit?usp=sharing"",""แม่ฮ่องสอน!L492"")"),4200)</f>
        <v>4200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IFERROR(__xludf.DUMMYFUNCTION("IMPORTRANGE(""https://docs.google.com/spreadsheets/d/11923uPwbBZFjjGgGUA6NLw09EwE0CqkOc4q9oUmW1yo/edit?usp=sharing"",""แม่ฮ่องสอน!L494"")"),4200)</f>
        <v>4200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IFERROR(__xludf.DUMMYFUNCTION("IMPORTRANGE(""https://docs.google.com/spreadsheets/d/11923uPwbBZFjjGgGUA6NLw09EwE0CqkOc4q9oUmW1yo/edit?usp=sharing"",""แม่ฮ่องสอน!L496"")"),4200)</f>
        <v>4200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IFERROR(__xludf.DUMMYFUNCTION("IMPORTRANGE(""https://docs.google.com/spreadsheets/d/11923uPwbBZFjjGgGUA6NLw09EwE0CqkOc4q9oUmW1yo/edit?usp=sharing"",""แม่ฮ่องสอน!J523"")"),839956.09)</f>
        <v>839956.09</v>
      </c>
      <c r="K628" s="342">
        <f t="shared" ref="K628:K635" ca="1" si="129">IF(I628&gt;0,J628*100/I628,0)</f>
        <v>100.10350051281294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IFERROR(__xludf.DUMMYFUNCTION("IMPORTRANGE(""https://docs.google.com/spreadsheets/d/11923uPwbBZFjjGgGUA6NLw09EwE0CqkOc4q9oUmW1yo/edit?usp=sharing"",""แม่ฮ่องสอน!J524"")"),80)</f>
        <v>80</v>
      </c>
      <c r="K629" s="342">
        <f t="shared" ca="1" si="129"/>
        <v>95.238095238095241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IFERROR(__xludf.DUMMYFUNCTION("IMPORTRANGE(""https://docs.google.com/spreadsheets/d/11923uPwbBZFjjGgGUA6NLw09EwE0CqkOc4q9oUmW1yo/edit?usp=sharing"",""แม่ฮ่องสอน!J525"")"),173788.62)</f>
        <v>173788.62</v>
      </c>
      <c r="K630" s="342">
        <f t="shared" ca="1" si="129"/>
        <v>50.911969842203568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IFERROR(__xludf.DUMMYFUNCTION("IMPORTRANGE(""https://docs.google.com/spreadsheets/d/11923uPwbBZFjjGgGUA6NLw09EwE0CqkOc4q9oUmW1yo/edit?usp=sharing"",""แม่ฮ่องสอน!J526"")"),23)</f>
        <v>23</v>
      </c>
      <c r="K631" s="342">
        <f t="shared" ca="1" si="129"/>
        <v>85.18518518518519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IFERROR(__xludf.DUMMYFUNCTION("IMPORTRANGE(""https://docs.google.com/spreadsheets/d/11923uPwbBZFjjGgGUA6NLw09EwE0CqkOc4q9oUmW1yo/edit?usp=sharing"",""แม่ฮ่องสอน!I529"")"),1090000)</f>
        <v>1090000</v>
      </c>
      <c r="J634" s="341">
        <f ca="1">IFERROR(__xludf.DUMMYFUNCTION("IMPORTRANGE(""https://docs.google.com/spreadsheets/d/11923uPwbBZFjjGgGUA6NLw09EwE0CqkOc4q9oUmW1yo/edit?usp=sharing"",""แม่ฮ่องสอน!J529"")"),1090000)</f>
        <v>1090000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IFERROR(__xludf.DUMMYFUNCTION("IMPORTRANGE(""https://docs.google.com/spreadsheets/d/11923uPwbBZFjjGgGUA6NLw09EwE0CqkOc4q9oUmW1yo/edit?usp=sharing"",""แม่ฮ่องสอน!I530"")"),30)</f>
        <v>30</v>
      </c>
      <c r="J635" s="505">
        <f ca="1">IFERROR(__xludf.DUMMYFUNCTION("IMPORTRANGE(""https://docs.google.com/spreadsheets/d/11923uPwbBZFjjGgGUA6NLw09EwE0CqkOc4q9oUmW1yo/edit?usp=sharing"",""แม่ฮ่องสอน!J530"")"),34)</f>
        <v>34</v>
      </c>
      <c r="K635" s="487">
        <f t="shared" ca="1" si="129"/>
        <v>113.33333333333333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5473727</v>
      </c>
      <c r="M8" s="23">
        <f t="shared" ca="1" si="0"/>
        <v>2929992</v>
      </c>
      <c r="N8" s="23">
        <f t="shared" ca="1" si="0"/>
        <v>4409436.6599999992</v>
      </c>
      <c r="O8" s="22">
        <f t="shared" ref="O8:O16" ca="1" si="1">IF(L8&gt;0,N8*100/L8,0)</f>
        <v>80.55638616978888</v>
      </c>
      <c r="P8" s="22">
        <f t="shared" ref="P8:P16" ca="1" si="2">IF(M8&gt;0,N8*100/M8,0)</f>
        <v>150.49312967407417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5473727</v>
      </c>
      <c r="M10" s="30">
        <f t="shared" ca="1" si="4"/>
        <v>2929992</v>
      </c>
      <c r="N10" s="30">
        <f t="shared" ca="1" si="4"/>
        <v>4409436.6599999992</v>
      </c>
      <c r="O10" s="29">
        <f t="shared" ca="1" si="1"/>
        <v>80.55638616978888</v>
      </c>
      <c r="P10" s="29">
        <f t="shared" ca="1" si="2"/>
        <v>150.49312967407417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5236732</v>
      </c>
      <c r="M12" s="39">
        <f t="shared" ca="1" si="6"/>
        <v>2692997</v>
      </c>
      <c r="N12" s="39">
        <f t="shared" ca="1" si="6"/>
        <v>4199441.6599999992</v>
      </c>
      <c r="O12" s="39">
        <f t="shared" ca="1" si="1"/>
        <v>80.192029303771889</v>
      </c>
      <c r="P12" s="39">
        <f t="shared" ca="1" si="2"/>
        <v>155.93933673152995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1846672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3390060</v>
      </c>
      <c r="M14" s="39">
        <f t="shared" si="8"/>
        <v>0</v>
      </c>
      <c r="N14" s="39">
        <f t="shared" ca="1" si="8"/>
        <v>1828965.5999999989</v>
      </c>
      <c r="O14" s="39">
        <f t="shared" ca="1" si="1"/>
        <v>53.950832728624235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236995</v>
      </c>
      <c r="M16" s="39">
        <f t="shared" ca="1" si="10"/>
        <v>236995</v>
      </c>
      <c r="N16" s="39">
        <f t="shared" ca="1" si="10"/>
        <v>209995</v>
      </c>
      <c r="O16" s="50">
        <f t="shared" ca="1" si="1"/>
        <v>88.607354585539781</v>
      </c>
      <c r="P16" s="50">
        <f t="shared" ca="1" si="2"/>
        <v>88.607354585539781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2855792</v>
      </c>
      <c r="M18" s="23">
        <f t="shared" ca="1" si="11"/>
        <v>2929992</v>
      </c>
      <c r="N18" s="23">
        <f t="shared" ca="1" si="11"/>
        <v>2580471.06</v>
      </c>
      <c r="O18" s="22">
        <f t="shared" ref="O18:O20" ca="1" si="12">IF(L18&gt;0,N18*100/L18,0)</f>
        <v>90.359208933983993</v>
      </c>
      <c r="P18" s="22">
        <f t="shared" ref="P18:P26" ca="1" si="13">IF(M18&gt;0,N18*100/M18,0)</f>
        <v>88.070925108327941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2855792</v>
      </c>
      <c r="M20" s="30">
        <f t="shared" ca="1" si="15"/>
        <v>2929992</v>
      </c>
      <c r="N20" s="30">
        <f t="shared" ca="1" si="15"/>
        <v>2580471.06</v>
      </c>
      <c r="O20" s="29">
        <f t="shared" ca="1" si="12"/>
        <v>90.359208933983993</v>
      </c>
      <c r="P20" s="29">
        <f t="shared" ca="1" si="13"/>
        <v>88.070925108327941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2618797</v>
      </c>
      <c r="M22" s="42">
        <f t="shared" ca="1" si="18"/>
        <v>2692997</v>
      </c>
      <c r="N22" s="39">
        <f t="shared" ca="1" si="18"/>
        <v>2370476.06</v>
      </c>
      <c r="O22" s="39">
        <f t="shared" ca="1" si="17"/>
        <v>90.517747652834487</v>
      </c>
      <c r="P22" s="39">
        <f t="shared" ca="1" si="13"/>
        <v>88.023717070609436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1846672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772125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236995</v>
      </c>
      <c r="M26" s="50">
        <f t="shared" ca="1" si="22"/>
        <v>236995</v>
      </c>
      <c r="N26" s="50">
        <f t="shared" ca="1" si="22"/>
        <v>209995</v>
      </c>
      <c r="O26" s="50">
        <f t="shared" ca="1" si="17"/>
        <v>88.607354585539781</v>
      </c>
      <c r="P26" s="50">
        <f t="shared" ca="1" si="13"/>
        <v>88.607354585539781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2617935</v>
      </c>
      <c r="M28" s="23">
        <f t="shared" si="23"/>
        <v>0</v>
      </c>
      <c r="N28" s="23">
        <f t="shared" ca="1" si="23"/>
        <v>1828965.5999999989</v>
      </c>
      <c r="O28" s="22">
        <f t="shared" ref="O28:O30" ca="1" si="24">IF(L28&gt;0,N28*100/L28,0)</f>
        <v>69.862911034842298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2617935</v>
      </c>
      <c r="M30" s="30">
        <f t="shared" si="27"/>
        <v>0</v>
      </c>
      <c r="N30" s="30">
        <f t="shared" ca="1" si="27"/>
        <v>1828965.5999999989</v>
      </c>
      <c r="O30" s="29">
        <f t="shared" ca="1" si="24"/>
        <v>69.862911034842298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2617935</v>
      </c>
      <c r="M32" s="39">
        <f t="shared" si="30"/>
        <v>0</v>
      </c>
      <c r="N32" s="39">
        <f t="shared" ca="1" si="30"/>
        <v>1828965.5999999989</v>
      </c>
      <c r="O32" s="39">
        <f t="shared" ca="1" si="29"/>
        <v>69.862911034842298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2617935</v>
      </c>
      <c r="M34" s="39">
        <f t="shared" si="32"/>
        <v>0</v>
      </c>
      <c r="N34" s="39">
        <f t="shared" ca="1" si="32"/>
        <v>1828965.5999999989</v>
      </c>
      <c r="O34" s="39">
        <f t="shared" ca="1" si="29"/>
        <v>69.862911034842298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2855792</v>
      </c>
      <c r="M37" s="55">
        <f t="shared" ca="1" si="33"/>
        <v>2929992</v>
      </c>
      <c r="N37" s="55">
        <f t="shared" ca="1" si="33"/>
        <v>2580471.06</v>
      </c>
      <c r="O37" s="56">
        <f t="shared" ca="1" si="29"/>
        <v>90.359208933983993</v>
      </c>
      <c r="P37" s="56">
        <f t="shared" ca="1" si="25"/>
        <v>88.070925108327941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668578</v>
      </c>
      <c r="M41" s="79">
        <f t="shared" ca="1" si="34"/>
        <v>668578</v>
      </c>
      <c r="N41" s="79">
        <f t="shared" ca="1" si="34"/>
        <v>615078.74</v>
      </c>
      <c r="O41" s="78">
        <f t="shared" ref="O41:O43" ca="1" si="35">IF(L41&gt;0,N41*100/L41,0)</f>
        <v>91.998052583243833</v>
      </c>
      <c r="P41" s="78">
        <f t="shared" ref="P41:P43" ca="1" si="36">IF(M41&gt;0,N41*100/M41,0)</f>
        <v>91.998052583243833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668578</v>
      </c>
      <c r="M43" s="79">
        <f t="shared" ca="1" si="38"/>
        <v>668578</v>
      </c>
      <c r="N43" s="79">
        <f t="shared" ca="1" si="38"/>
        <v>615078.74</v>
      </c>
      <c r="O43" s="78">
        <f t="shared" ca="1" si="35"/>
        <v>91.998052583243833</v>
      </c>
      <c r="P43" s="78">
        <f t="shared" ca="1" si="36"/>
        <v>91.998052583243833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668578</v>
      </c>
      <c r="M45" s="50">
        <f ca="1">IFERROR(__xludf.DUMMYFUNCTION("IMPORTRANGE(""https://docs.google.com/spreadsheets/d/1Yj_ptqi66GCucihVvJfMjLAmec39IyEx_6qawtMGysU/edit?usp=sharing"",""สบก!Q32"")"),668578)</f>
        <v>668578</v>
      </c>
      <c r="N45" s="50">
        <f ca="1">IFERROR(__xludf.DUMMYFUNCTION("IMPORTRANGE(""https://docs.google.com/spreadsheets/d/1Yj_ptqi66GCucihVvJfMjLAmec39IyEx_6qawtMGysU/edit?usp=sharing"",""สบก!R32"")"),615078.74)</f>
        <v>615078.74</v>
      </c>
      <c r="O45" s="39">
        <f ca="1">IF(L45&gt;0,N45*100/L45,0)</f>
        <v>91.998052583243833</v>
      </c>
      <c r="P45" s="39">
        <f ca="1">IF(M45&gt;0,N45*100/M45,0)</f>
        <v>91.998052583243833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IFERROR(__xludf.DUMMYFUNCTION("IMPORTRANGE(""https://docs.google.com/spreadsheets/d/1Yj_ptqi66GCucihVvJfMjLAmec39IyEx_6qawtMGysU/edit?usp=sharing"",""สบก!M32"")"),668578)</f>
        <v>668578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554894</v>
      </c>
      <c r="M53" s="121">
        <f t="shared" ca="1" si="39"/>
        <v>554894</v>
      </c>
      <c r="N53" s="121">
        <f t="shared" ca="1" si="39"/>
        <v>494894</v>
      </c>
      <c r="O53" s="120">
        <f t="shared" ref="O53:O55" ca="1" si="40">IF(L53&gt;0,N53*100/L53,0)</f>
        <v>89.187124027291702</v>
      </c>
      <c r="P53" s="120">
        <f t="shared" ref="P53:P55" ca="1" si="41">IF(M53&gt;0,N53*100/M53,0)</f>
        <v>89.187124027291702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554894</v>
      </c>
      <c r="M55" s="121">
        <f t="shared" ca="1" si="43"/>
        <v>554894</v>
      </c>
      <c r="N55" s="121">
        <f t="shared" ca="1" si="43"/>
        <v>494894</v>
      </c>
      <c r="O55" s="120">
        <f t="shared" ca="1" si="40"/>
        <v>89.187124027291702</v>
      </c>
      <c r="P55" s="120">
        <f t="shared" ca="1" si="41"/>
        <v>89.187124027291702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554894</v>
      </c>
      <c r="M57" s="50">
        <f ca="1">IFERROR(__xludf.DUMMYFUNCTION("IMPORTRANGE(""https://docs.google.com/spreadsheets/d/1Yj_ptqi66GCucihVvJfMjLAmec39IyEx_6qawtMGysU/edit?usp=sharing"",""สบก!Z32"")"),554894)</f>
        <v>554894</v>
      </c>
      <c r="N57" s="50">
        <f ca="1">IFERROR(__xludf.DUMMYFUNCTION("IMPORTRANGE(""https://docs.google.com/spreadsheets/d/1Yj_ptqi66GCucihVvJfMjLAmec39IyEx_6qawtMGysU/edit?usp=sharing"",""สบก!AA32"")"),494894)</f>
        <v>494894</v>
      </c>
      <c r="O57" s="39">
        <f ca="1">IF(L57&gt;0,N57*100/L57,0)</f>
        <v>89.187124027291702</v>
      </c>
      <c r="P57" s="39">
        <f ca="1">IF(M57&gt;0,N57*100/M57,0)</f>
        <v>89.187124027291702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IFERROR(__xludf.DUMMYFUNCTION("IMPORTRANGE(""https://docs.google.com/spreadsheets/d/1Yj_ptqi66GCucihVvJfMjLAmec39IyEx_6qawtMGysU/edit?usp=sharing"",""สบก!V32"")"),554894)</f>
        <v>554894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28700</v>
      </c>
      <c r="M66" s="152">
        <f t="shared" ca="1" si="45"/>
        <v>28700</v>
      </c>
      <c r="N66" s="152">
        <f t="shared" ca="1" si="45"/>
        <v>20160</v>
      </c>
      <c r="O66" s="151">
        <f t="shared" ref="O66:O68" ca="1" si="46">IF(L66&gt;0,N66*100/L66,0)</f>
        <v>70.243902439024396</v>
      </c>
      <c r="P66" s="151">
        <f t="shared" ref="P66:P68" ca="1" si="47">IF(M66&gt;0,N66*100/M66,0)</f>
        <v>70.243902439024396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28700</v>
      </c>
      <c r="M68" s="88">
        <f t="shared" ca="1" si="49"/>
        <v>28700</v>
      </c>
      <c r="N68" s="88">
        <f t="shared" ca="1" si="49"/>
        <v>20160</v>
      </c>
      <c r="O68" s="156">
        <f t="shared" ca="1" si="46"/>
        <v>70.243902439024396</v>
      </c>
      <c r="P68" s="156">
        <f t="shared" ca="1" si="47"/>
        <v>70.243902439024396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28700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70.243902439024396</v>
      </c>
      <c r="P70" s="168">
        <f ca="1">IF(M70&gt;0,N70*100/M70,0)</f>
        <v>70.243902439024396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IFERROR(__xludf.DUMMYFUNCTION("IMPORTRANGE(""https://docs.google.com/spreadsheets/d/1Yj_ptqi66GCucihVvJfMjLAmec39IyEx_6qawtMGysU/edit?usp=sharing"",""สบก!AF32"")"),28700)</f>
        <v>28700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212095</v>
      </c>
      <c r="N94" s="152">
        <f t="shared" ca="1" si="52"/>
        <v>206350</v>
      </c>
      <c r="O94" s="151">
        <f t="shared" ref="O94:O96" ca="1" si="53">IF(L94&gt;0,N94*100/L94,0)</f>
        <v>97.291308140220181</v>
      </c>
      <c r="P94" s="151">
        <f t="shared" ref="P94:P96" ca="1" si="54">IF(M94&gt;0,N94*100/M94,0)</f>
        <v>97.291308140220181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212095</v>
      </c>
      <c r="N96" s="88">
        <f t="shared" ca="1" si="56"/>
        <v>206350</v>
      </c>
      <c r="O96" s="156">
        <f t="shared" ca="1" si="53"/>
        <v>97.291308140220181</v>
      </c>
      <c r="P96" s="156">
        <f t="shared" ca="1" si="54"/>
        <v>97.291308140220181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IFERROR(__xludf.DUMMYFUNCTION("IMPORTRANGE(""https://docs.google.com/spreadsheets/d/1Yj_ptqi66GCucihVvJfMjLAmec39IyEx_6qawtMGysU/edit?usp=sharing"",""สบก!AS32"")"),116355)</f>
        <v>116355</v>
      </c>
      <c r="O98" s="168">
        <f ca="1">IF(L98&gt;0,N98*100/L98,0)</f>
        <v>95.294840294840299</v>
      </c>
      <c r="P98" s="168">
        <f ca="1">IF(M98&gt;0,N98*100/M98,0)</f>
        <v>95.294840294840299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124600</v>
      </c>
      <c r="M140" s="152">
        <f t="shared" ca="1" si="64"/>
        <v>124600</v>
      </c>
      <c r="N140" s="152">
        <f t="shared" ca="1" si="64"/>
        <v>122103</v>
      </c>
      <c r="O140" s="151">
        <f t="shared" ref="O140:O142" ca="1" si="65">IF(L140&gt;0,N140*100/L140,0)</f>
        <v>97.995987158908505</v>
      </c>
      <c r="P140" s="151">
        <f t="shared" ref="P140:P142" ca="1" si="66">IF(M140&gt;0,N140*100/M140,0)</f>
        <v>97.995987158908505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124600</v>
      </c>
      <c r="M142" s="88">
        <f t="shared" ca="1" si="68"/>
        <v>124600</v>
      </c>
      <c r="N142" s="88">
        <f t="shared" ca="1" si="68"/>
        <v>122103</v>
      </c>
      <c r="O142" s="156">
        <f t="shared" ca="1" si="65"/>
        <v>97.995987158908505</v>
      </c>
      <c r="P142" s="156">
        <f t="shared" ca="1" si="66"/>
        <v>97.995987158908505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124600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IFERROR(__xludf.DUMMYFUNCTION("IMPORTRANGE(""https://docs.google.com/spreadsheets/d/1Yj_ptqi66GCucihVvJfMjLAmec39IyEx_6qawtMGysU/edit?usp=sharing"",""สบก!BK32"")"),122103)</f>
        <v>122103</v>
      </c>
      <c r="O144" s="168">
        <f ca="1">IF(L144&gt;0,N144*100/L144,0)</f>
        <v>97.995987158908505</v>
      </c>
      <c r="P144" s="168">
        <f ca="1">IF(M144&gt;0,N144*100/M144,0)</f>
        <v>97.995987158908505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IFERROR(__xludf.DUMMYFUNCTION("IMPORTRANGE(""https://docs.google.com/spreadsheets/d/1Yj_ptqi66GCucihVvJfMjLAmec39IyEx_6qawtMGysU/edit?usp=sharing"",""สบก!BG32"")"),124600)</f>
        <v>124600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52125</v>
      </c>
      <c r="N220" s="152">
        <f t="shared" ca="1" si="72"/>
        <v>47305</v>
      </c>
      <c r="O220" s="151">
        <f t="shared" ref="O220:O222" ca="1" si="73">IF(L220&gt;0,N220*100/L220,0)</f>
        <v>223.92899408284023</v>
      </c>
      <c r="P220" s="151">
        <f t="shared" ref="P220:P222" ca="1" si="74">IF(M220&gt;0,N220*100/M220,0)</f>
        <v>90.752997601918466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52125</v>
      </c>
      <c r="N222" s="88">
        <f t="shared" ca="1" si="76"/>
        <v>47305</v>
      </c>
      <c r="O222" s="156">
        <f t="shared" ca="1" si="73"/>
        <v>223.92899408284023</v>
      </c>
      <c r="P222" s="156">
        <f t="shared" ca="1" si="74"/>
        <v>90.752997601918466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IFERROR(__xludf.DUMMYFUNCTION("IMPORTRANGE(""https://docs.google.com/spreadsheets/d/1Yj_ptqi66GCucihVvJfMjLAmec39IyEx_6qawtMGysU/edit?usp=sharing"",""สบก!BS32"")"),52125)</f>
        <v>52125</v>
      </c>
      <c r="N224" s="168">
        <f ca="1">IFERROR(__xludf.DUMMYFUNCTION("IMPORTRANGE(""https://docs.google.com/spreadsheets/d/1Yj_ptqi66GCucihVvJfMjLAmec39IyEx_6qawtMGysU/edit?usp=sharing"",""สบก!BT32"")"),47305)</f>
        <v>47305</v>
      </c>
      <c r="O224" s="168">
        <f ca="1">IF(L224&gt;0,N224*100/L224,0)</f>
        <v>223.92899408284023</v>
      </c>
      <c r="P224" s="168">
        <f ca="1">IF(M224&gt;0,N224*100/M224,0)</f>
        <v>90.752997601918466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201200</v>
      </c>
      <c r="M271" s="152">
        <f t="shared" ca="1" si="83"/>
        <v>201200</v>
      </c>
      <c r="N271" s="152">
        <f t="shared" ca="1" si="83"/>
        <v>149595.34</v>
      </c>
      <c r="O271" s="151">
        <f t="shared" ref="O271:O273" ca="1" si="84">IF(L271&gt;0,N271*100/L271,0)</f>
        <v>74.351560636182896</v>
      </c>
      <c r="P271" s="151">
        <f t="shared" ref="P271:P273" ca="1" si="85">IF(M271&gt;0,N271*100/M271,0)</f>
        <v>74.351560636182896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201200</v>
      </c>
      <c r="M273" s="88">
        <f t="shared" ca="1" si="87"/>
        <v>201200</v>
      </c>
      <c r="N273" s="88">
        <f t="shared" ca="1" si="87"/>
        <v>149595.34</v>
      </c>
      <c r="O273" s="156">
        <f t="shared" ca="1" si="84"/>
        <v>74.351560636182896</v>
      </c>
      <c r="P273" s="156">
        <f t="shared" ca="1" si="85"/>
        <v>74.351560636182896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201200</v>
      </c>
      <c r="M275" s="167">
        <f ca="1">IFERROR(__xludf.DUMMYFUNCTION("IMPORTRANGE(""https://docs.google.com/spreadsheets/d/1Yj_ptqi66GCucihVvJfMjLAmec39IyEx_6qawtMGysU/edit?usp=sharing"",""สบก!CK32"")"),201200)</f>
        <v>201200</v>
      </c>
      <c r="N275" s="168">
        <f ca="1">IFERROR(__xludf.DUMMYFUNCTION("IMPORTRANGE(""https://docs.google.com/spreadsheets/d/1Yj_ptqi66GCucihVvJfMjLAmec39IyEx_6qawtMGysU/edit?usp=sharing"",""สบก!CL32"")"),149595.34)</f>
        <v>149595.34</v>
      </c>
      <c r="O275" s="168">
        <f ca="1">IF(L275&gt;0,N275*100/L275,0)</f>
        <v>74.351560636182896</v>
      </c>
      <c r="P275" s="168">
        <f ca="1">IF(M275&gt;0,N275*100/M275,0)</f>
        <v>74.351560636182896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IFERROR(__xludf.DUMMYFUNCTION("IMPORTRANGE(""https://docs.google.com/spreadsheets/d/1Yj_ptqi66GCucihVvJfMjLAmec39IyEx_6qawtMGysU/edit?usp=sharing"",""สบก!CH32"")"),69200)</f>
        <v>69200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IFERROR(__xludf.DUMMYFUNCTION("IMPORTRANGE(""https://docs.google.com/spreadsheets/d/11923uPwbBZFjjGgGUA6NLw09EwE0CqkOc4q9oUmW1yo/edit?usp=sharing"",""ลำปาง!J228"")"),376)</f>
        <v>376</v>
      </c>
      <c r="K328" s="317">
        <f ca="1">IF(I328&gt;0,J328*100/I328,0)</f>
        <v>94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1044600</v>
      </c>
      <c r="M329" s="152">
        <f t="shared" ca="1" si="98"/>
        <v>1087800</v>
      </c>
      <c r="N329" s="152">
        <f t="shared" ca="1" si="98"/>
        <v>924984.98</v>
      </c>
      <c r="O329" s="151">
        <f t="shared" ref="O329:O331" ca="1" si="99">IF(L329&gt;0,N329*100/L329,0)</f>
        <v>88.549203522879566</v>
      </c>
      <c r="P329" s="151">
        <f t="shared" ref="P329:P331" ca="1" si="100">IF(M329&gt;0,N329*100/M329,0)</f>
        <v>85.032632836918552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1044600</v>
      </c>
      <c r="M331" s="88">
        <f t="shared" ca="1" si="102"/>
        <v>1087800</v>
      </c>
      <c r="N331" s="88">
        <f t="shared" ca="1" si="102"/>
        <v>924984.98</v>
      </c>
      <c r="O331" s="156">
        <f t="shared" ca="1" si="99"/>
        <v>88.549203522879566</v>
      </c>
      <c r="P331" s="156">
        <f t="shared" ca="1" si="100"/>
        <v>85.032632836918552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IFERROR(__xludf.DUMMYFUNCTION("IMPORTRANGE(""https://docs.google.com/spreadsheets/d/1Yj_ptqi66GCucihVvJfMjLAmec39IyEx_6qawtMGysU/edit?usp=sharing"",""สบก!DM32"")"),804984.98)</f>
        <v>804984.98</v>
      </c>
      <c r="O333" s="168">
        <f ca="1">IF(L333&gt;0,N333*100/L333,0)</f>
        <v>89.681927361853838</v>
      </c>
      <c r="P333" s="168">
        <f ca="1">IF(M333&gt;0,N333*100/M333,0)</f>
        <v>85.563879676870755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81.632653061224488</v>
      </c>
      <c r="P337" s="50">
        <f ca="1">IF(M337&gt;0,N337*100/M337,0)</f>
        <v>81.632653061224488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IFERROR(__xludf.DUMMYFUNCTION("IMPORTRANGE(""https://docs.google.com/spreadsheets/d/11923uPwbBZFjjGgGUA6NLw09EwE0CqkOc4q9oUmW1yo/edit?usp=sharing"",""ลำปาง!J234"")"),351)</f>
        <v>351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IFERROR(__xludf.DUMMYFUNCTION("IMPORTRANGE(""https://docs.google.com/spreadsheets/d/11923uPwbBZFjjGgGUA6NLw09EwE0CqkOc4q9oUmW1yo/edit?usp=sharing"",""ลำปาง!J235"")"),1837.54)</f>
        <v>1837.54</v>
      </c>
      <c r="K340" s="342">
        <f t="shared" ca="1" si="103"/>
        <v>108.09058823529412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IFERROR(__xludf.DUMMYFUNCTION("IMPORTRANGE(""https://docs.google.com/spreadsheets/d/11923uPwbBZFjjGgGUA6NLw09EwE0CqkOc4q9oUmW1yo/edit?usp=sharing"",""ลำปาง!J236"")"),635)</f>
        <v>635</v>
      </c>
      <c r="K341" s="342">
        <f t="shared" ca="1" si="103"/>
        <v>158.75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IFERROR(__xludf.DUMMYFUNCTION("IMPORTRANGE(""https://docs.google.com/spreadsheets/d/11923uPwbBZFjjGgGUA6NLw09EwE0CqkOc4q9oUmW1yo/edit?usp=sharing"",""ลำปาง!J237"")"),3913.85)</f>
        <v>3913.85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IFERROR(__xludf.DUMMYFUNCTION("IMPORTRANGE(""https://docs.google.com/spreadsheets/d/11923uPwbBZFjjGgGUA6NLw09EwE0CqkOc4q9oUmW1yo/edit?usp=sharing"",""ลำปาง!J238"")"),36)</f>
        <v>36</v>
      </c>
      <c r="K343" s="342">
        <f t="shared" ca="1" si="103"/>
        <v>9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IFERROR(__xludf.DUMMYFUNCTION("IMPORTRANGE(""https://docs.google.com/spreadsheets/d/11923uPwbBZFjjGgGUA6NLw09EwE0CqkOc4q9oUmW1yo/edit?usp=sharing"",""ลำปาง!J239"")"),260.45)</f>
        <v>260.45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IFERROR(__xludf.DUMMYFUNCTION("IMPORTRANGE(""https://docs.google.com/spreadsheets/d/11923uPwbBZFjjGgGUA6NLw09EwE0CqkOc4q9oUmW1yo/edit?usp=sharing"",""ลำปาง!J240"")"),376)</f>
        <v>376</v>
      </c>
      <c r="K345" s="342">
        <f t="shared" ca="1" si="103"/>
        <v>94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IFERROR(__xludf.DUMMYFUNCTION("IMPORTRANGE(""https://docs.google.com/spreadsheets/d/11923uPwbBZFjjGgGUA6NLw09EwE0CqkOc4q9oUmW1yo/edit?usp=sharing"",""ลำปาง!J241"")"),2256.81)</f>
        <v>2256.81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IFERROR(__xludf.DUMMYFUNCTION("IMPORTRANGE(""https://docs.google.com/spreadsheets/d/11923uPwbBZFjjGgGUA6NLw09EwE0CqkOc4q9oUmW1yo/edit?usp=sharing"",""ลำปาง!L242"")"),2617935)</f>
        <v>2617935</v>
      </c>
      <c r="M347" s="357"/>
      <c r="N347" s="357">
        <f ca="1">IFERROR(__xludf.DUMMYFUNCTION("IMPORTRANGE(""https://docs.google.com/spreadsheets/d/11923uPwbBZFjjGgGUA6NLw09EwE0CqkOc4q9oUmW1yo/edit?usp=sharing"",""ลำปาง!M242"")"),1828965.6)</f>
        <v>1828965.6</v>
      </c>
      <c r="O347" s="357">
        <f ca="1">+IF(L347&gt;0,N347*100/L347,0)</f>
        <v>69.862911034842341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IFERROR(__xludf.DUMMYFUNCTION("IMPORTRANGE(""https://docs.google.com/spreadsheets/d/11923uPwbBZFjjGgGUA6NLw09EwE0CqkOc4q9oUmW1yo/edit?usp=sharing"",""ลำปาง!M244"")"),181053.4)</f>
        <v>181053.4</v>
      </c>
      <c r="O349" s="372">
        <f ca="1">+IF(L349&gt;0,N349*100/L349,0)</f>
        <v>78.473214285714292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IFERROR(__xludf.DUMMYFUNCTION("IMPORTRANGE(""https://docs.google.com/spreadsheets/d/11923uPwbBZFjjGgGUA6NLw09EwE0CqkOc4q9oUmW1yo/edit?usp=sharing"",""ลำปาง!M247"")"),181053.4)</f>
        <v>181053.4</v>
      </c>
      <c r="O352" s="165">
        <f t="shared" ca="1" si="105"/>
        <v>78.473214285714292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IFERROR(__xludf.DUMMYFUNCTION("IMPORTRANGE(""https://docs.google.com/spreadsheets/d/11923uPwbBZFjjGgGUA6NLw09EwE0CqkOc4q9oUmW1yo/edit?usp=sharing"",""ลำปาง!M249"")"),181053.4)</f>
        <v>181053.4</v>
      </c>
      <c r="O354" s="168">
        <f t="shared" ca="1" si="105"/>
        <v>78.473214285714292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IFERROR(__xludf.DUMMYFUNCTION("IMPORTRANGE(""https://docs.google.com/spreadsheets/d/11923uPwbBZFjjGgGUA6NLw09EwE0CqkOc4q9oUmW1yo/edit?usp=sharing"",""ลำปาง!M252"")"),106333.4)</f>
        <v>106333.4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IFERROR(__xludf.DUMMYFUNCTION("IMPORTRANGE(""https://docs.google.com/spreadsheets/d/11923uPwbBZFjjGgGUA6NLw09EwE0CqkOc4q9oUmW1yo/edit?usp=sharing"",""ลำปาง!M253"")"),18520)</f>
        <v>18520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IFERROR(__xludf.DUMMYFUNCTION("IMPORTRANGE(""https://docs.google.com/spreadsheets/d/11923uPwbBZFjjGgGUA6NLw09EwE0CqkOc4q9oUmW1yo/edit?usp=sharing"",""ลำปาง!M275"")"),623678.38)</f>
        <v>623678.38</v>
      </c>
      <c r="O380" s="372">
        <f ca="1">+IF(L380&gt;0,N380*100/L380,0)</f>
        <v>60.638429977054408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IFERROR(__xludf.DUMMYFUNCTION("IMPORTRANGE(""https://docs.google.com/spreadsheets/d/11923uPwbBZFjjGgGUA6NLw09EwE0CqkOc4q9oUmW1yo/edit?usp=sharing"",""ลำปาง!M278"")"),623678.38)</f>
        <v>623678.38</v>
      </c>
      <c r="O383" s="165">
        <f t="shared" ca="1" si="109"/>
        <v>60.638429977054408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IFERROR(__xludf.DUMMYFUNCTION("IMPORTRANGE(""https://docs.google.com/spreadsheets/d/11923uPwbBZFjjGgGUA6NLw09EwE0CqkOc4q9oUmW1yo/edit?usp=sharing"",""ลำปาง!M280"")"),623678.38)</f>
        <v>623678.38</v>
      </c>
      <c r="O385" s="168">
        <f t="shared" ca="1" si="109"/>
        <v>60.638429977054408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IFERROR(__xludf.DUMMYFUNCTION("IMPORTRANGE(""https://docs.google.com/spreadsheets/d/11923uPwbBZFjjGgGUA6NLw09EwE0CqkOc4q9oUmW1yo/edit?usp=sharing"",""ลำปาง!M282"")"),268725)</f>
        <v>268725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IFERROR(__xludf.DUMMYFUNCTION("IMPORTRANGE(""https://docs.google.com/spreadsheets/d/11923uPwbBZFjjGgGUA6NLw09EwE0CqkOc4q9oUmW1yo/edit?usp=sharing"",""ลำปาง!M283"")"),107433.38)</f>
        <v>107433.38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IFERROR(__xludf.DUMMYFUNCTION("IMPORTRANGE(""https://docs.google.com/spreadsheets/d/11923uPwbBZFjjGgGUA6NLw09EwE0CqkOc4q9oUmW1yo/edit?usp=sharing"",""ลำปาง!J293"")"),190)</f>
        <v>190</v>
      </c>
      <c r="K398" s="163">
        <f t="shared" ca="1" si="110"/>
        <v>190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IFERROR(__xludf.DUMMYFUNCTION("IMPORTRANGE(""https://docs.google.com/spreadsheets/d/11923uPwbBZFjjGgGUA6NLw09EwE0CqkOc4q9oUmW1yo/edit?usp=sharing"",""ลำปาง!M296"")"),144560)</f>
        <v>144560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IFERROR(__xludf.DUMMYFUNCTION("IMPORTRANGE(""https://docs.google.com/spreadsheets/d/11923uPwbBZFjjGgGUA6NLw09EwE0CqkOc4q9oUmW1yo/edit?usp=sharing"",""ลำปาง!M299"")"),144560)</f>
        <v>144560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IFERROR(__xludf.DUMMYFUNCTION("IMPORTRANGE(""https://docs.google.com/spreadsheets/d/11923uPwbBZFjjGgGUA6NLw09EwE0CqkOc4q9oUmW1yo/edit?usp=sharing"",""ลำปาง!M301"")"),144560)</f>
        <v>144560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IFERROR(__xludf.DUMMYFUNCTION("IMPORTRANGE(""https://docs.google.com/spreadsheets/d/11923uPwbBZFjjGgGUA6NLw09EwE0CqkOc4q9oUmW1yo/edit?usp=sharing"",""ลำปาง!M303"")"),29000)</f>
        <v>29000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IFERROR(__xludf.DUMMYFUNCTION("IMPORTRANGE(""https://docs.google.com/spreadsheets/d/11923uPwbBZFjjGgGUA6NLw09EwE0CqkOc4q9oUmW1yo/edit?usp=sharing"",""ลำปาง!M305"")"),27360)</f>
        <v>27360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IFERROR(__xludf.DUMMYFUNCTION("IMPORTRANGE(""https://docs.google.com/spreadsheets/d/11923uPwbBZFjjGgGUA6NLw09EwE0CqkOc4q9oUmW1yo/edit?usp=sharing"",""ลำปาง!J325"")"),30)</f>
        <v>30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IFERROR(__xludf.DUMMYFUNCTION("IMPORTRANGE(""https://docs.google.com/spreadsheets/d/11923uPwbBZFjjGgGUA6NLw09EwE0CqkOc4q9oUmW1yo/edit?usp=sharing"",""ลำปาง!M330"")"),84610.39)</f>
        <v>84610.39</v>
      </c>
      <c r="O435" s="411">
        <f t="shared" ref="O435:O439" ca="1" si="114">+IF(L435&gt;0,N435*100/L435,0)</f>
        <v>79.821122641509433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IFERROR(__xludf.DUMMYFUNCTION("IMPORTRANGE(""https://docs.google.com/spreadsheets/d/11923uPwbBZFjjGgGUA6NLw09EwE0CqkOc4q9oUmW1yo/edit?usp=sharing"",""ลำปาง!M332"")"),84610.39)</f>
        <v>84610.39</v>
      </c>
      <c r="O437" s="168">
        <f t="shared" ca="1" si="114"/>
        <v>79.821122641509433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IFERROR(__xludf.DUMMYFUNCTION("IMPORTRANGE(""https://docs.google.com/spreadsheets/d/11923uPwbBZFjjGgGUA6NLw09EwE0CqkOc4q9oUmW1yo/edit?usp=sharing"",""ลำปาง!M334"")"),84610.39)</f>
        <v>84610.39</v>
      </c>
      <c r="O439" s="168">
        <f t="shared" ca="1" si="114"/>
        <v>79.821122641509433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IFERROR(__xludf.DUMMYFUNCTION("IMPORTRANGE(""https://docs.google.com/spreadsheets/d/11923uPwbBZFjjGgGUA6NLw09EwE0CqkOc4q9oUmW1yo/edit?usp=sharing"",""ลำปาง!M335"")"),55200)</f>
        <v>55200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IFERROR(__xludf.DUMMYFUNCTION("IMPORTRANGE(""https://docs.google.com/spreadsheets/d/11923uPwbBZFjjGgGUA6NLw09EwE0CqkOc4q9oUmW1yo/edit?usp=sharing"",""ลำปาง!M338"")"),29410.39)</f>
        <v>29410.39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IFERROR(__xludf.DUMMYFUNCTION("IMPORTRANGE(""https://docs.google.com/spreadsheets/d/11923uPwbBZFjjGgGUA6NLw09EwE0CqkOc4q9oUmW1yo/edit?usp=sharing"",""ลำปาง!J350"")"),44744.48)</f>
        <v>44744.480000000003</v>
      </c>
      <c r="K455" s="371">
        <f ca="1">IF(I455&gt;0,J455*100/I455,0)</f>
        <v>100.00107276953335</v>
      </c>
      <c r="L455" s="372">
        <f ca="1">IFERROR(__xludf.DUMMYFUNCTION("IMPORTRANGE(""https://docs.google.com/spreadsheets/d/11923uPwbBZFjjGgGUA6NLw09EwE0CqkOc4q9oUmW1yo/edit?usp=sharing"",""ลำปาง!L350"")"),592700)</f>
        <v>592700</v>
      </c>
      <c r="M455" s="372"/>
      <c r="N455" s="372">
        <f ca="1">IFERROR(__xludf.DUMMYFUNCTION("IMPORTRANGE(""https://docs.google.com/spreadsheets/d/11923uPwbBZFjjGgGUA6NLw09EwE0CqkOc4q9oUmW1yo/edit?usp=sharing"",""ลำปาง!M350"")"),404472.92)</f>
        <v>404472.92</v>
      </c>
      <c r="O455" s="372">
        <f t="shared" ref="O455:O459" ca="1" si="116">+IF(L455&gt;0,N455*100/L455,0)</f>
        <v>68.242436308419101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IFERROR(__xludf.DUMMYFUNCTION("IMPORTRANGE(""https://docs.google.com/spreadsheets/d/11923uPwbBZFjjGgGUA6NLw09EwE0CqkOc4q9oUmW1yo/edit?usp=sharing"",""ลำปาง!L352"")"),592700)</f>
        <v>592700</v>
      </c>
      <c r="M457" s="165"/>
      <c r="N457" s="168">
        <f ca="1">IFERROR(__xludf.DUMMYFUNCTION("IMPORTRANGE(""https://docs.google.com/spreadsheets/d/11923uPwbBZFjjGgGUA6NLw09EwE0CqkOc4q9oUmW1yo/edit?usp=sharing"",""ลำปาง!M352"")"),404472.92)</f>
        <v>404472.92</v>
      </c>
      <c r="O457" s="168">
        <f t="shared" ca="1" si="116"/>
        <v>68.242436308419101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IFERROR(__xludf.DUMMYFUNCTION("IMPORTRANGE(""https://docs.google.com/spreadsheets/d/11923uPwbBZFjjGgGUA6NLw09EwE0CqkOc4q9oUmW1yo/edit?usp=sharing"",""ลำปาง!L354"")"),592700)</f>
        <v>592700</v>
      </c>
      <c r="M459" s="168"/>
      <c r="N459" s="168">
        <f ca="1">IFERROR(__xludf.DUMMYFUNCTION("IMPORTRANGE(""https://docs.google.com/spreadsheets/d/11923uPwbBZFjjGgGUA6NLw09EwE0CqkOc4q9oUmW1yo/edit?usp=sharing"",""ลำปาง!M354"")"),404472.92)</f>
        <v>404472.92</v>
      </c>
      <c r="O459" s="168">
        <f t="shared" ca="1" si="116"/>
        <v>68.242436308419101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IFERROR(__xludf.DUMMYFUNCTION("IMPORTRANGE(""https://docs.google.com/spreadsheets/d/11923uPwbBZFjjGgGUA6NLw09EwE0CqkOc4q9oUmW1yo/edit?usp=sharing"",""ลำปาง!M357"")"),107096.72)</f>
        <v>107096.72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IFERROR(__xludf.DUMMYFUNCTION("IMPORTRANGE(""https://docs.google.com/spreadsheets/d/11923uPwbBZFjjGgGUA6NLw09EwE0CqkOc4q9oUmW1yo/edit?usp=sharing"",""ลำปาง!M358"")"),297376.2)</f>
        <v>297376.2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IFERROR(__xludf.DUMMYFUNCTION("IMPORTRANGE(""https://docs.google.com/spreadsheets/d/11923uPwbBZFjjGgGUA6NLw09EwE0CqkOc4q9oUmW1yo/edit?usp=sharing"",""ลำปาง!J359"")"),44744.48)</f>
        <v>44744.480000000003</v>
      </c>
      <c r="K464" s="268">
        <f t="shared" ref="K464:K515" ca="1" si="117">IF(I464&gt;0,J464*100/I464,0)</f>
        <v>100.00107276953335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IFERROR(__xludf.DUMMYFUNCTION("IMPORTRANGE(""https://docs.google.com/spreadsheets/d/11923uPwbBZFjjGgGUA6NLw09EwE0CqkOc4q9oUmW1yo/edit?usp=sharing"",""ลำปาง!J376"")"),44744.48)</f>
        <v>44744.480000000003</v>
      </c>
      <c r="K481" s="201">
        <f t="shared" ca="1" si="117"/>
        <v>100.00107276953335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IFERROR(__xludf.DUMMYFUNCTION("IMPORTRANGE(""https://docs.google.com/spreadsheets/d/11923uPwbBZFjjGgGUA6NLw09EwE0CqkOc4q9oUmW1yo/edit?usp=sharing"",""ลำปาง!J378"")"),40240)</f>
        <v>40240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IFERROR(__xludf.DUMMYFUNCTION("IMPORTRANGE(""https://docs.google.com/spreadsheets/d/11923uPwbBZFjjGgGUA6NLw09EwE0CqkOc4q9oUmW1yo/edit?usp=sharing"",""ลำปาง!J379"")"),9410)</f>
        <v>9410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IFERROR(__xludf.DUMMYFUNCTION("IMPORTRANGE(""https://docs.google.com/spreadsheets/d/11923uPwbBZFjjGgGUA6NLw09EwE0CqkOc4q9oUmW1yo/edit?usp=sharing"",""ลำปาง!J380"")"),0.48)</f>
        <v>0.48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IFERROR(__xludf.DUMMYFUNCTION("IMPORTRANGE(""https://docs.google.com/spreadsheets/d/11923uPwbBZFjjGgGUA6NLw09EwE0CqkOc4q9oUmW1yo/edit?usp=sharing"",""ลำปาง!J382"")"),1579)</f>
        <v>1579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IFERROR(__xludf.DUMMYFUNCTION("IMPORTRANGE(""https://docs.google.com/spreadsheets/d/11923uPwbBZFjjGgGUA6NLw09EwE0CqkOc4q9oUmW1yo/edit?usp=sharing"",""ลำปาง!J383"")"),310)</f>
        <v>310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IFERROR(__xludf.DUMMYFUNCTION("IMPORTRANGE(""https://docs.google.com/spreadsheets/d/11923uPwbBZFjjGgGUA6NLw09EwE0CqkOc4q9oUmW1yo/edit?usp=sharing"",""ลำปาง!J384"")"),1562)</f>
        <v>1562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IFERROR(__xludf.DUMMYFUNCTION("IMPORTRANGE(""https://docs.google.com/spreadsheets/d/11923uPwbBZFjjGgGUA6NLw09EwE0CqkOc4q9oUmW1yo/edit?usp=sharing"",""ลำปาง!J385"")"),308)</f>
        <v>308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IFERROR(__xludf.DUMMYFUNCTION("IMPORTRANGE(""https://docs.google.com/spreadsheets/d/11923uPwbBZFjjGgGUA6NLw09EwE0CqkOc4q9oUmW1yo/edit?usp=sharing"",""ลำปาง!J386"")"),17)</f>
        <v>17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IFERROR(__xludf.DUMMYFUNCTION("IMPORTRANGE(""https://docs.google.com/spreadsheets/d/11923uPwbBZFjjGgGUA6NLw09EwE0CqkOc4q9oUmW1yo/edit?usp=sharing"",""ลำปาง!J387"")"),2)</f>
        <v>2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IFERROR(__xludf.DUMMYFUNCTION("IMPORTRANGE(""https://docs.google.com/spreadsheets/d/11923uPwbBZFjjGgGUA6NLw09EwE0CqkOc4q9oUmW1yo/edit?usp=sharing"",""ลำปาง!J388"")"),2874)</f>
        <v>2874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IFERROR(__xludf.DUMMYFUNCTION("IMPORTRANGE(""https://docs.google.com/spreadsheets/d/11923uPwbBZFjjGgGUA6NLw09EwE0CqkOc4q9oUmW1yo/edit?usp=sharing"",""ลำปาง!J389"")"),395)</f>
        <v>395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IFERROR(__xludf.DUMMYFUNCTION("IMPORTRANGE(""https://docs.google.com/spreadsheets/d/11923uPwbBZFjjGgGUA6NLw09EwE0CqkOc4q9oUmW1yo/edit?usp=sharing"",""ลำปาง!J390"")"),51)</f>
        <v>51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IFERROR(__xludf.DUMMYFUNCTION("IMPORTRANGE(""https://docs.google.com/spreadsheets/d/11923uPwbBZFjjGgGUA6NLw09EwE0CqkOc4q9oUmW1yo/edit?usp=sharing"",""ลำปาง!J391"")"),6)</f>
        <v>6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IFERROR(__xludf.DUMMYFUNCTION("IMPORTRANGE(""https://docs.google.com/spreadsheets/d/11923uPwbBZFjjGgGUA6NLw09EwE0CqkOc4q9oUmW1yo/edit?usp=sharing"",""ลำปาง!J446"")"),3026)</f>
        <v>3026</v>
      </c>
      <c r="K551" s="410">
        <f ca="1">IF(I551&gt;0,J551*100/I551,0)</f>
        <v>100.86666666666666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IFERROR(__xludf.DUMMYFUNCTION("IMPORTRANGE(""https://docs.google.com/spreadsheets/d/11923uPwbBZFjjGgGUA6NLw09EwE0CqkOc4q9oUmW1yo/edit?usp=sharing"",""ลำปาง!M446"")"),169334.789999999)</f>
        <v>169334.78999999899</v>
      </c>
      <c r="O551" s="411">
        <f t="shared" ref="O551:O555" ca="1" si="120">+IF(L551&gt;0,N551*100/L551,0)</f>
        <v>90.071696808510097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IFERROR(__xludf.DUMMYFUNCTION("IMPORTRANGE(""https://docs.google.com/spreadsheets/d/11923uPwbBZFjjGgGUA6NLw09EwE0CqkOc4q9oUmW1yo/edit?usp=sharing"",""ลำปาง!M448"")"),169334.789999999)</f>
        <v>169334.78999999899</v>
      </c>
      <c r="O553" s="168">
        <f t="shared" ca="1" si="120"/>
        <v>90.071696808510097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IFERROR(__xludf.DUMMYFUNCTION("IMPORTRANGE(""https://docs.google.com/spreadsheets/d/11923uPwbBZFjjGgGUA6NLw09EwE0CqkOc4q9oUmW1yo/edit?usp=sharing"",""ลำปาง!M450"")"),169334.789999999)</f>
        <v>169334.78999999899</v>
      </c>
      <c r="O555" s="168">
        <f t="shared" ca="1" si="120"/>
        <v>90.071696808510097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IFERROR(__xludf.DUMMYFUNCTION("IMPORTRANGE(""https://docs.google.com/spreadsheets/d/11923uPwbBZFjjGgGUA6NLw09EwE0CqkOc4q9oUmW1yo/edit?usp=sharing"",""ลำปาง!M453"")"),56390)</f>
        <v>56390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IFERROR(__xludf.DUMMYFUNCTION("IMPORTRANGE(""https://docs.google.com/spreadsheets/d/11923uPwbBZFjjGgGUA6NLw09EwE0CqkOc4q9oUmW1yo/edit?usp=sharing"",""ลำปาง!M454"")"),112944.79)</f>
        <v>112944.79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IFERROR(__xludf.DUMMYFUNCTION("IMPORTRANGE(""https://docs.google.com/spreadsheets/d/11923uPwbBZFjjGgGUA6NLw09EwE0CqkOc4q9oUmW1yo/edit?usp=sharing"",""ลำปาง!J455"")"),3026)</f>
        <v>3026</v>
      </c>
      <c r="K560" s="224">
        <f t="shared" ref="K560:K561" ca="1" si="121">IF(I560&gt;0,J560*100/I560,0)</f>
        <v>100.86666666666666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IFERROR(__xludf.DUMMYFUNCTION("IMPORTRANGE(""https://docs.google.com/spreadsheets/d/11923uPwbBZFjjGgGUA6NLw09EwE0CqkOc4q9oUmW1yo/edit?usp=sharing"",""ลำปาง!J456"")"),349)</f>
        <v>349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IFERROR(__xludf.DUMMYFUNCTION("IMPORTRANGE(""https://docs.google.com/spreadsheets/d/11923uPwbBZFjjGgGUA6NLw09EwE0CqkOc4q9oUmW1yo/edit?usp=sharing"",""ลำปาง!J459"")"),2950)</f>
        <v>2950</v>
      </c>
      <c r="K564" s="371">
        <f ca="1">IF(I564&gt;0,J564*100/I564,0)</f>
        <v>163.88888888888889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IFERROR(__xludf.DUMMYFUNCTION("IMPORTRANGE(""https://docs.google.com/spreadsheets/d/11923uPwbBZFjjGgGUA6NLw09EwE0CqkOc4q9oUmW1yo/edit?usp=sharing"",""ลำปาง!M459"")"),118846.72)</f>
        <v>118846.72</v>
      </c>
      <c r="O564" s="372">
        <f t="shared" ref="O564:O568" ca="1" si="122">+IF(L564&gt;0,N564*100/L564,0)</f>
        <v>81.940650854936564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IFERROR(__xludf.DUMMYFUNCTION("IMPORTRANGE(""https://docs.google.com/spreadsheets/d/11923uPwbBZFjjGgGUA6NLw09EwE0CqkOc4q9oUmW1yo/edit?usp=sharing"",""ลำปาง!M461"")"),118846.72)</f>
        <v>118846.72</v>
      </c>
      <c r="O566" s="168">
        <f t="shared" ca="1" si="122"/>
        <v>81.940650854936564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IFERROR(__xludf.DUMMYFUNCTION("IMPORTRANGE(""https://docs.google.com/spreadsheets/d/11923uPwbBZFjjGgGUA6NLw09EwE0CqkOc4q9oUmW1yo/edit?usp=sharing"",""ลำปาง!M463"")"),118846.72)</f>
        <v>118846.72</v>
      </c>
      <c r="O568" s="168">
        <f t="shared" ca="1" si="122"/>
        <v>81.940650854936564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IFERROR(__xludf.DUMMYFUNCTION("IMPORTRANGE(""https://docs.google.com/spreadsheets/d/11923uPwbBZFjjGgGUA6NLw09EwE0CqkOc4q9oUmW1yo/edit?usp=sharing"",""ลำปาง!M466"")"),85066.72)</f>
        <v>85066.72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IFERROR(__xludf.DUMMYFUNCTION("IMPORTRANGE(""https://docs.google.com/spreadsheets/d/11923uPwbBZFjjGgGUA6NLw09EwE0CqkOc4q9oUmW1yo/edit?usp=sharing"",""ลำปาง!M467"")"),33780)</f>
        <v>33780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IFERROR(__xludf.DUMMYFUNCTION("IMPORTRANGE(""https://docs.google.com/spreadsheets/d/11923uPwbBZFjjGgGUA6NLw09EwE0CqkOc4q9oUmW1yo/edit?usp=sharing"",""ลำปาง!J468"")"),2950)</f>
        <v>2950</v>
      </c>
      <c r="K573" s="201">
        <f ca="1">IF(I573&gt;0,J573*100/I573,0)</f>
        <v>163.88888888888889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IFERROR(__xludf.DUMMYFUNCTION("IMPORTRANGE(""https://docs.google.com/spreadsheets/d/11923uPwbBZFjjGgGUA6NLw09EwE0CqkOc4q9oUmW1yo/edit?usp=sharing"",""ลำปาง!J472"")"),2693)</f>
        <v>2693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IFERROR(__xludf.DUMMYFUNCTION("IMPORTRANGE(""https://docs.google.com/spreadsheets/d/11923uPwbBZFjjGgGUA6NLw09EwE0CqkOc4q9oUmW1yo/edit?usp=sharing"",""ลำปาง!J475"")"),6)</f>
        <v>6</v>
      </c>
      <c r="K580" s="371">
        <f ca="1">IF(I580&gt;0,J580*100/I580,0)</f>
        <v>120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IFERROR(__xludf.DUMMYFUNCTION("IMPORTRANGE(""https://docs.google.com/spreadsheets/d/11923uPwbBZFjjGgGUA6NLw09EwE0CqkOc4q9oUmW1yo/edit?usp=sharing"",""ลำปาง!M475"")"),64669)</f>
        <v>64669</v>
      </c>
      <c r="O580" s="372">
        <f t="shared" ref="O580:O584" ca="1" si="124">+IF(L580&gt;0,N580*100/L580,0)</f>
        <v>44.705679029414817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IFERROR(__xludf.DUMMYFUNCTION("IMPORTRANGE(""https://docs.google.com/spreadsheets/d/11923uPwbBZFjjGgGUA6NLw09EwE0CqkOc4q9oUmW1yo/edit?usp=sharing"",""ลำปาง!M477"")"),64669)</f>
        <v>64669</v>
      </c>
      <c r="O582" s="168">
        <f t="shared" ca="1" si="124"/>
        <v>44.705679029414817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IFERROR(__xludf.DUMMYFUNCTION("IMPORTRANGE(""https://docs.google.com/spreadsheets/d/11923uPwbBZFjjGgGUA6NLw09EwE0CqkOc4q9oUmW1yo/edit?usp=sharing"",""ลำปาง!M479"")"),64669)</f>
        <v>64669</v>
      </c>
      <c r="O584" s="168">
        <f t="shared" ca="1" si="124"/>
        <v>44.705679029414817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IFERROR(__xludf.DUMMYFUNCTION("IMPORTRANGE(""https://docs.google.com/spreadsheets/d/11923uPwbBZFjjGgGUA6NLw09EwE0CqkOc4q9oUmW1yo/edit?usp=sharing"",""ลำปาง!M483"")"),64669)</f>
        <v>64669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IFERROR(__xludf.DUMMYFUNCTION("IMPORTRANGE(""https://docs.google.com/spreadsheets/d/11923uPwbBZFjjGgGUA6NLw09EwE0CqkOc4q9oUmW1yo/edit?usp=sharing"",""ลำปาง!J484"")"),8)</f>
        <v>8</v>
      </c>
      <c r="K589" s="163">
        <f t="shared" ref="K589:K596" ca="1" si="125">IF(I589&gt;0,J589*100/I589,0)</f>
        <v>160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IFERROR(__xludf.DUMMYFUNCTION("IMPORTRANGE(""https://docs.google.com/spreadsheets/d/11923uPwbBZFjjGgGUA6NLw09EwE0CqkOc4q9oUmW1yo/edit?usp=sharing"",""ลำปาง!J485"")"),4.53)</f>
        <v>4.53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IFERROR(__xludf.DUMMYFUNCTION("IMPORTRANGE(""https://docs.google.com/spreadsheets/d/11923uPwbBZFjjGgGUA6NLw09EwE0CqkOc4q9oUmW1yo/edit?usp=sharing"",""ลำปาง!J486"")"),10)</f>
        <v>10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IFERROR(__xludf.DUMMYFUNCTION("IMPORTRANGE(""https://docs.google.com/spreadsheets/d/11923uPwbBZFjjGgGUA6NLw09EwE0CqkOc4q9oUmW1yo/edit?usp=sharing"",""ลำปาง!J487"")"),6.63)</f>
        <v>6.63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IFERROR(__xludf.DUMMYFUNCTION("IMPORTRANGE(""https://docs.google.com/spreadsheets/d/11923uPwbBZFjjGgGUA6NLw09EwE0CqkOc4q9oUmW1yo/edit?usp=sharing"",""ลำปาง!J488"")"),2)</f>
        <v>2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IFERROR(__xludf.DUMMYFUNCTION("IMPORTRANGE(""https://docs.google.com/spreadsheets/d/11923uPwbBZFjjGgGUA6NLw09EwE0CqkOc4q9oUmW1yo/edit?usp=sharing"",""ลำปาง!J489"")"),1.48)</f>
        <v>1.48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IFERROR(__xludf.DUMMYFUNCTION("IMPORTRANGE(""https://docs.google.com/spreadsheets/d/11923uPwbBZFjjGgGUA6NLw09EwE0CqkOc4q9oUmW1yo/edit?usp=sharing"",""ลำปาง!J490"")"),6)</f>
        <v>6</v>
      </c>
      <c r="K595" s="163">
        <f t="shared" ca="1" si="125"/>
        <v>120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IFERROR(__xludf.DUMMYFUNCTION("IMPORTRANGE(""https://docs.google.com/spreadsheets/d/11923uPwbBZFjjGgGUA6NLw09EwE0CqkOc4q9oUmW1yo/edit?usp=sharing"",""ลำปาง!J491"")"),4.71)</f>
        <v>4.71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IFERROR(__xludf.DUMMYFUNCTION("IMPORTRANGE(""https://docs.google.com/spreadsheets/d/11923uPwbBZFjjGgGUA6NLw09EwE0CqkOc4q9oUmW1yo/edit?usp=sharing"",""ลำปาง!L492"")"),3400)</f>
        <v>3400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IFERROR(__xludf.DUMMYFUNCTION("IMPORTRANGE(""https://docs.google.com/spreadsheets/d/11923uPwbBZFjjGgGUA6NLw09EwE0CqkOc4q9oUmW1yo/edit?usp=sharing"",""ลำปาง!L494"")"),3400)</f>
        <v>3400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IFERROR(__xludf.DUMMYFUNCTION("IMPORTRANGE(""https://docs.google.com/spreadsheets/d/11923uPwbBZFjjGgGUA6NLw09EwE0CqkOc4q9oUmW1yo/edit?usp=sharing"",""ลำปาง!L496"")"),3400)</f>
        <v>3400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IFERROR(__xludf.DUMMYFUNCTION("IMPORTRANGE(""https://docs.google.com/spreadsheets/d/11923uPwbBZFjjGgGUA6NLw09EwE0CqkOc4q9oUmW1yo/edit?usp=sharing"",""ลำปาง!J507"")"),417)</f>
        <v>417</v>
      </c>
      <c r="K612" s="163">
        <f t="shared" ca="1" si="127"/>
        <v>417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IFERROR(__xludf.DUMMYFUNCTION("IMPORTRANGE(""https://docs.google.com/spreadsheets/d/11923uPwbBZFjjGgGUA6NLw09EwE0CqkOc4q9oUmW1yo/edit?usp=sharing"",""ลำปาง!J508"")"),417)</f>
        <v>417</v>
      </c>
      <c r="K613" s="163">
        <f t="shared" ca="1" si="127"/>
        <v>417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IFERROR(__xludf.DUMMYFUNCTION("IMPORTRANGE(""https://docs.google.com/spreadsheets/d/11923uPwbBZFjjGgGUA6NLw09EwE0CqkOc4q9oUmW1yo/edit?usp=sharing"",""ลำปาง!J509"")"),417)</f>
        <v>417</v>
      </c>
      <c r="K614" s="163">
        <f t="shared" ca="1" si="127"/>
        <v>417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IFERROR(__xludf.DUMMYFUNCTION("IMPORTRANGE(""https://docs.google.com/spreadsheets/d/11923uPwbBZFjjGgGUA6NLw09EwE0CqkOc4q9oUmW1yo/edit?usp=sharing"",""ลำปาง!J523"")"),7483415.6)</f>
        <v>7483415.5999999996</v>
      </c>
      <c r="K628" s="342">
        <f t="shared" ref="K628:K635" ca="1" si="129">IF(I628&gt;0,J628*100/I628,0)</f>
        <v>93.070613740292984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IFERROR(__xludf.DUMMYFUNCTION("IMPORTRANGE(""https://docs.google.com/spreadsheets/d/11923uPwbBZFjjGgGUA6NLw09EwE0CqkOc4q9oUmW1yo/edit?usp=sharing"",""ลำปาง!J524"")"),294)</f>
        <v>294</v>
      </c>
      <c r="K629" s="342">
        <f t="shared" ca="1" si="129"/>
        <v>92.452830188679243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IFERROR(__xludf.DUMMYFUNCTION("IMPORTRANGE(""https://docs.google.com/spreadsheets/d/11923uPwbBZFjjGgGUA6NLw09EwE0CqkOc4q9oUmW1yo/edit?usp=sharing"",""ลำปาง!J525"")"),4494.77)</f>
        <v>4494.7700000000004</v>
      </c>
      <c r="K630" s="342">
        <f t="shared" ca="1" si="129"/>
        <v>25.965465030903086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IFERROR(__xludf.DUMMYFUNCTION("IMPORTRANGE(""https://docs.google.com/spreadsheets/d/11923uPwbBZFjjGgGUA6NLw09EwE0CqkOc4q9oUmW1yo/edit?usp=sharing"",""ลำปาง!J529"")"),6665000)</f>
        <v>6665000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IFERROR(__xludf.DUMMYFUNCTION("IMPORTRANGE(""https://docs.google.com/spreadsheets/d/11923uPwbBZFjjGgGUA6NLw09EwE0CqkOc4q9oUmW1yo/edit?usp=sharing"",""ลำปาง!J530"")"),189)</f>
        <v>189</v>
      </c>
      <c r="K635" s="487">
        <f t="shared" ca="1" si="129"/>
        <v>109.2485549132948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7037676.25</v>
      </c>
      <c r="M8" s="23">
        <f t="shared" ca="1" si="0"/>
        <v>4700886.25</v>
      </c>
      <c r="N8" s="23">
        <f t="shared" ca="1" si="0"/>
        <v>5956391.1799999997</v>
      </c>
      <c r="O8" s="22">
        <f t="shared" ref="O8:O16" ca="1" si="1">IF(L8&gt;0,N8*100/L8,0)</f>
        <v>84.635765676205978</v>
      </c>
      <c r="P8" s="22">
        <f t="shared" ref="P8:P16" ca="1" si="2">IF(M8&gt;0,N8*100/M8,0)</f>
        <v>126.7078347194638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7037676.25</v>
      </c>
      <c r="M10" s="30">
        <f t="shared" ca="1" si="4"/>
        <v>4700886.25</v>
      </c>
      <c r="N10" s="30">
        <f t="shared" ca="1" si="4"/>
        <v>5956391.1799999997</v>
      </c>
      <c r="O10" s="29">
        <f t="shared" ca="1" si="1"/>
        <v>84.635765676205978</v>
      </c>
      <c r="P10" s="29">
        <f t="shared" ca="1" si="2"/>
        <v>126.7078347194638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6788276.25</v>
      </c>
      <c r="M12" s="39">
        <f t="shared" ca="1" si="6"/>
        <v>4451486.25</v>
      </c>
      <c r="N12" s="39">
        <f t="shared" ca="1" si="6"/>
        <v>5706991.1799999997</v>
      </c>
      <c r="O12" s="39">
        <f t="shared" ca="1" si="1"/>
        <v>84.07128658030085</v>
      </c>
      <c r="P12" s="39">
        <f t="shared" ca="1" si="2"/>
        <v>128.20417405535062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2241731.25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4546545</v>
      </c>
      <c r="M14" s="39">
        <f t="shared" si="8"/>
        <v>0</v>
      </c>
      <c r="N14" s="39">
        <f t="shared" ca="1" si="8"/>
        <v>1795313</v>
      </c>
      <c r="O14" s="39">
        <f t="shared" ca="1" si="1"/>
        <v>39.487412969628586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4620596.25</v>
      </c>
      <c r="M18" s="23">
        <f t="shared" ca="1" si="11"/>
        <v>4700886.25</v>
      </c>
      <c r="N18" s="23">
        <f t="shared" ca="1" si="11"/>
        <v>4161078.1799999997</v>
      </c>
      <c r="O18" s="22">
        <f t="shared" ref="O18:O20" ca="1" si="12">IF(L18&gt;0,N18*100/L18,0)</f>
        <v>90.055004914138522</v>
      </c>
      <c r="P18" s="22">
        <f t="shared" ref="P18:P26" ca="1" si="13">IF(M18&gt;0,N18*100/M18,0)</f>
        <v>88.516887214618308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4620596.25</v>
      </c>
      <c r="M20" s="30">
        <f t="shared" ca="1" si="15"/>
        <v>4700886.25</v>
      </c>
      <c r="N20" s="30">
        <f t="shared" ca="1" si="15"/>
        <v>4161078.1799999997</v>
      </c>
      <c r="O20" s="29">
        <f t="shared" ca="1" si="12"/>
        <v>90.055004914138522</v>
      </c>
      <c r="P20" s="29">
        <f t="shared" ca="1" si="13"/>
        <v>88.516887214618308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4371196.25</v>
      </c>
      <c r="M22" s="42">
        <f t="shared" ca="1" si="18"/>
        <v>4451486.25</v>
      </c>
      <c r="N22" s="39">
        <f t="shared" ca="1" si="18"/>
        <v>3911678.1799999997</v>
      </c>
      <c r="O22" s="39">
        <f t="shared" ca="1" si="17"/>
        <v>89.487590038996757</v>
      </c>
      <c r="P22" s="39">
        <f t="shared" ca="1" si="13"/>
        <v>87.873531677201072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2241731.25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2129465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2417080</v>
      </c>
      <c r="M28" s="23">
        <f t="shared" si="23"/>
        <v>0</v>
      </c>
      <c r="N28" s="23">
        <f t="shared" ca="1" si="23"/>
        <v>1795313</v>
      </c>
      <c r="O28" s="22">
        <f t="shared" ref="O28:O30" ca="1" si="24">IF(L28&gt;0,N28*100/L28,0)</f>
        <v>74.276110017045355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2417080</v>
      </c>
      <c r="M30" s="30">
        <f t="shared" si="27"/>
        <v>0</v>
      </c>
      <c r="N30" s="30">
        <f t="shared" ca="1" si="27"/>
        <v>1795313</v>
      </c>
      <c r="O30" s="29">
        <f t="shared" ca="1" si="24"/>
        <v>74.276110017045355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2417080</v>
      </c>
      <c r="M32" s="39">
        <f t="shared" si="30"/>
        <v>0</v>
      </c>
      <c r="N32" s="39">
        <f t="shared" ca="1" si="30"/>
        <v>1795313</v>
      </c>
      <c r="O32" s="39">
        <f t="shared" ca="1" si="29"/>
        <v>74.276110017045355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2417080</v>
      </c>
      <c r="M34" s="39">
        <f t="shared" si="32"/>
        <v>0</v>
      </c>
      <c r="N34" s="39">
        <f t="shared" ca="1" si="32"/>
        <v>1795313</v>
      </c>
      <c r="O34" s="39">
        <f t="shared" ca="1" si="29"/>
        <v>74.276110017045355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4620596.25</v>
      </c>
      <c r="M37" s="55">
        <f t="shared" ca="1" si="33"/>
        <v>4700886.25</v>
      </c>
      <c r="N37" s="55">
        <f t="shared" ca="1" si="33"/>
        <v>4161078.1799999997</v>
      </c>
      <c r="O37" s="56">
        <f t="shared" ca="1" si="29"/>
        <v>90.055004914138522</v>
      </c>
      <c r="P37" s="56">
        <f t="shared" ca="1" si="25"/>
        <v>88.516887214618308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729901.17</v>
      </c>
      <c r="O41" s="78">
        <f t="shared" ref="O41:O43" ca="1" si="35">IF(L41&gt;0,N41*100/L41,0)</f>
        <v>96.204187425860027</v>
      </c>
      <c r="P41" s="78">
        <f t="shared" ref="P41:P43" ca="1" si="36">IF(M41&gt;0,N41*100/M41,0)</f>
        <v>96.204187425860027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729901.17</v>
      </c>
      <c r="O43" s="78">
        <f t="shared" ca="1" si="35"/>
        <v>96.204187425860027</v>
      </c>
      <c r="P43" s="78">
        <f t="shared" ca="1" si="36"/>
        <v>96.204187425860027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IFERROR(__xludf.DUMMYFUNCTION("IMPORTRANGE(""https://docs.google.com/spreadsheets/d/1Yj_ptqi66GCucihVvJfMjLAmec39IyEx_6qawtMGysU/edit?usp=sharing"",""สบก!R33"")"),729901.17)</f>
        <v>729901.17</v>
      </c>
      <c r="O45" s="39">
        <f ca="1">IF(L45&gt;0,N45*100/L45,0)</f>
        <v>96.204187425860027</v>
      </c>
      <c r="P45" s="39">
        <f ca="1">IF(M45&gt;0,N45*100/M45,0)</f>
        <v>96.204187425860027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608031.25</v>
      </c>
      <c r="M53" s="121">
        <f t="shared" ca="1" si="39"/>
        <v>608031.25</v>
      </c>
      <c r="N53" s="121">
        <f t="shared" ca="1" si="39"/>
        <v>534957.25</v>
      </c>
      <c r="O53" s="120">
        <f t="shared" ref="O53:O55" ca="1" si="40">IF(L53&gt;0,N53*100/L53,0)</f>
        <v>87.981867708279793</v>
      </c>
      <c r="P53" s="120">
        <f t="shared" ref="P53:P55" ca="1" si="41">IF(M53&gt;0,N53*100/M53,0)</f>
        <v>87.981867708279793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608031.25</v>
      </c>
      <c r="M55" s="121">
        <f t="shared" ca="1" si="43"/>
        <v>608031.25</v>
      </c>
      <c r="N55" s="121">
        <f t="shared" ca="1" si="43"/>
        <v>534957.25</v>
      </c>
      <c r="O55" s="120">
        <f t="shared" ca="1" si="40"/>
        <v>87.981867708279793</v>
      </c>
      <c r="P55" s="120">
        <f t="shared" ca="1" si="41"/>
        <v>87.981867708279793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608031.25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IFERROR(__xludf.DUMMYFUNCTION("IMPORTRANGE(""https://docs.google.com/spreadsheets/d/1Yj_ptqi66GCucihVvJfMjLAmec39IyEx_6qawtMGysU/edit?usp=sharing"",""สบก!AA33"")"),534957.25)</f>
        <v>534957.25</v>
      </c>
      <c r="O57" s="39">
        <f ca="1">IF(L57&gt;0,N57*100/L57,0)</f>
        <v>87.981867708279793</v>
      </c>
      <c r="P57" s="39">
        <f ca="1">IF(M57&gt;0,N57*100/M57,0)</f>
        <v>87.981867708279793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IFERROR(__xludf.DUMMYFUNCTION("IMPORTRANGE(""https://docs.google.com/spreadsheets/d/1Yj_ptqi66GCucihVvJfMjLAmec39IyEx_6qawtMGysU/edit?usp=sharing"",""สบก!V33"")"),608031.25)</f>
        <v>608031.25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942320</v>
      </c>
      <c r="M66" s="152">
        <f t="shared" ca="1" si="45"/>
        <v>942320</v>
      </c>
      <c r="N66" s="152">
        <f t="shared" ca="1" si="45"/>
        <v>863626</v>
      </c>
      <c r="O66" s="151">
        <f t="shared" ref="O66:O68" ca="1" si="46">IF(L66&gt;0,N66*100/L66,0)</f>
        <v>91.648909075473298</v>
      </c>
      <c r="P66" s="151">
        <f t="shared" ref="P66:P68" ca="1" si="47">IF(M66&gt;0,N66*100/M66,0)</f>
        <v>91.648909075473298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942320</v>
      </c>
      <c r="M68" s="88">
        <f t="shared" ca="1" si="49"/>
        <v>942320</v>
      </c>
      <c r="N68" s="88">
        <f t="shared" ca="1" si="49"/>
        <v>863626</v>
      </c>
      <c r="O68" s="156">
        <f t="shared" ca="1" si="46"/>
        <v>91.648909075473298</v>
      </c>
      <c r="P68" s="156">
        <f t="shared" ca="1" si="47"/>
        <v>91.648909075473298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942320</v>
      </c>
      <c r="M70" s="167">
        <f ca="1">IFERROR(__xludf.DUMMYFUNCTION("IMPORTRANGE(""https://docs.google.com/spreadsheets/d/1Yj_ptqi66GCucihVvJfMjLAmec39IyEx_6qawtMGysU/edit?usp=sharing"",""สบก!AI33"")"),942320)</f>
        <v>942320</v>
      </c>
      <c r="N70" s="168">
        <f ca="1">IFERROR(__xludf.DUMMYFUNCTION("IMPORTRANGE(""https://docs.google.com/spreadsheets/d/1Yj_ptqi66GCucihVvJfMjLAmec39IyEx_6qawtMGysU/edit?usp=sharing"",""สบก!AJ33"")"),863626)</f>
        <v>863626</v>
      </c>
      <c r="O70" s="168">
        <f ca="1">IF(L70&gt;0,N70*100/L70,0)</f>
        <v>91.648909075473298</v>
      </c>
      <c r="P70" s="168">
        <f ca="1">IF(M70&gt;0,N70*100/M70,0)</f>
        <v>91.648909075473298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IFERROR(__xludf.DUMMYFUNCTION("IMPORTRANGE(""https://docs.google.com/spreadsheets/d/1Yj_ptqi66GCucihVvJfMjLAmec39IyEx_6qawtMGysU/edit?usp=sharing"",""สบก!AF33"")"),748920)</f>
        <v>748920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82440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82440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IFERROR(__xludf.DUMMYFUNCTION("IMPORTRANGE(""https://docs.google.com/spreadsheets/d/1Yj_ptqi66GCucihVvJfMjLAmec39IyEx_6qawtMGysU/edit?usp=sharing"",""สบก!BB33"")"),82440)</f>
        <v>82440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1407000</v>
      </c>
      <c r="M140" s="152">
        <f t="shared" ca="1" si="64"/>
        <v>1407000</v>
      </c>
      <c r="N140" s="152">
        <f t="shared" ca="1" si="64"/>
        <v>1241001.76</v>
      </c>
      <c r="O140" s="151">
        <f t="shared" ref="O140:O142" ca="1" si="65">IF(L140&gt;0,N140*100/L140,0)</f>
        <v>88.20197299218195</v>
      </c>
      <c r="P140" s="151">
        <f t="shared" ref="P140:P142" ca="1" si="66">IF(M140&gt;0,N140*100/M140,0)</f>
        <v>88.20197299218195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1407000</v>
      </c>
      <c r="M142" s="88">
        <f t="shared" ca="1" si="68"/>
        <v>1407000</v>
      </c>
      <c r="N142" s="88">
        <f t="shared" ca="1" si="68"/>
        <v>1241001.76</v>
      </c>
      <c r="O142" s="156">
        <f t="shared" ca="1" si="65"/>
        <v>88.20197299218195</v>
      </c>
      <c r="P142" s="156">
        <f t="shared" ca="1" si="66"/>
        <v>88.20197299218195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1169000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IFERROR(__xludf.DUMMYFUNCTION("IMPORTRANGE(""https://docs.google.com/spreadsheets/d/1Yj_ptqi66GCucihVvJfMjLAmec39IyEx_6qawtMGysU/edit?usp=sharing"",""สบก!BK33"")"),1003001.76)</f>
        <v>1003001.76</v>
      </c>
      <c r="O144" s="168">
        <f ca="1">IF(L144&gt;0,N144*100/L144,0)</f>
        <v>85.799979469632163</v>
      </c>
      <c r="P144" s="168">
        <f ca="1">IF(M144&gt;0,N144*100/M144,0)</f>
        <v>85.799979469632163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IFERROR(__xludf.DUMMYFUNCTION("IMPORTRANGE(""https://docs.google.com/spreadsheets/d/1Yj_ptqi66GCucihVvJfMjLAmec39IyEx_6qawtMGysU/edit?usp=sharing"",""สบก!BG33"")"),905000)</f>
        <v>905000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IFERROR(__xludf.DUMMYFUNCTION("IMPORTRANGE(""https://docs.google.com/spreadsheets/d/11923uPwbBZFjjGgGUA6NLw09EwE0CqkOc4q9oUmW1yo/edit?usp=sharing"",""ลำพูน!J84"")"),182)</f>
        <v>182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IFERROR(__xludf.DUMMYFUNCTION("IMPORTRANGE(""https://docs.google.com/spreadsheets/d/11923uPwbBZFjjGgGUA6NLw09EwE0CqkOc4q9oUmW1yo/edit?usp=sharing"",""ลำพูน!J85"")"),182)</f>
        <v>182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48415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43.633171537746563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48415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43.633171537746563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IFERROR(__xludf.DUMMYFUNCTION("IMPORTRANGE(""https://docs.google.com/spreadsheets/d/1Yj_ptqi66GCucihVvJfMjLAmec39IyEx_6qawtMGysU/edit?usp=sharing"",""สบก!BS33"")"),48415)</f>
        <v>48415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43.633171537746563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IFERROR(__xludf.DUMMYFUNCTION("IMPORTRANGE(""https://docs.google.com/spreadsheets/d/11923uPwbBZFjjGgGUA6NLw09EwE0CqkOc4q9oUmW1yo/edit?usp=sharing"",""ลำพูน!J228"")"),294)</f>
        <v>294</v>
      </c>
      <c r="K328" s="317">
        <f ca="1">IF(I328&gt;0,J328*100/I328,0)</f>
        <v>85.964912280701753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798780</v>
      </c>
      <c r="N329" s="152">
        <f t="shared" ca="1" si="98"/>
        <v>632827</v>
      </c>
      <c r="O329" s="151">
        <f t="shared" ref="O329:O331" ca="1" si="99">IF(L329&gt;0,N329*100/L329,0)</f>
        <v>84.854380648448611</v>
      </c>
      <c r="P329" s="151">
        <f t="shared" ref="P329:P331" ca="1" si="100">IF(M329&gt;0,N329*100/M329,0)</f>
        <v>79.22419189263627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798780</v>
      </c>
      <c r="N331" s="88">
        <f t="shared" ca="1" si="102"/>
        <v>632827</v>
      </c>
      <c r="O331" s="156">
        <f t="shared" ca="1" si="99"/>
        <v>84.854380648448611</v>
      </c>
      <c r="P331" s="156">
        <f t="shared" ca="1" si="100"/>
        <v>79.22419189263627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IFERROR(__xludf.DUMMYFUNCTION("IMPORTRANGE(""https://docs.google.com/spreadsheets/d/1Yj_ptqi66GCucihVvJfMjLAmec39IyEx_6qawtMGysU/edit?usp=sharing"",""สบก!DL33"")"),787380)</f>
        <v>787380</v>
      </c>
      <c r="N333" s="168">
        <f ca="1">IFERROR(__xludf.DUMMYFUNCTION("IMPORTRANGE(""https://docs.google.com/spreadsheets/d/1Yj_ptqi66GCucihVvJfMjLAmec39IyEx_6qawtMGysU/edit?usp=sharing"",""สบก!DM33"")"),621427)</f>
        <v>621427</v>
      </c>
      <c r="O333" s="168">
        <f ca="1">IF(L333&gt;0,N333*100/L333,0)</f>
        <v>84.619270677306034</v>
      </c>
      <c r="P333" s="168">
        <f ca="1">IF(M333&gt;0,N333*100/M333,0)</f>
        <v>78.923391500927124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IFERROR(__xludf.DUMMYFUNCTION("IMPORTRANGE(""https://docs.google.com/spreadsheets/d/11923uPwbBZFjjGgGUA6NLw09EwE0CqkOc4q9oUmW1yo/edit?usp=sharing"",""ลำพูน!J235"")"),1157.13)</f>
        <v>1157.1300000000001</v>
      </c>
      <c r="K340" s="342">
        <f t="shared" ca="1" si="103"/>
        <v>165.30428571428573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IFERROR(__xludf.DUMMYFUNCTION("IMPORTRANGE(""https://docs.google.com/spreadsheets/d/11923uPwbBZFjjGgGUA6NLw09EwE0CqkOc4q9oUmW1yo/edit?usp=sharing"",""ลำพูน!J236"")"),306)</f>
        <v>306</v>
      </c>
      <c r="K341" s="342">
        <f t="shared" ca="1" si="103"/>
        <v>89.473684210526315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IFERROR(__xludf.DUMMYFUNCTION("IMPORTRANGE(""https://docs.google.com/spreadsheets/d/11923uPwbBZFjjGgGUA6NLw09EwE0CqkOc4q9oUmW1yo/edit?usp=sharing"",""ลำพูน!J237"")"),1894.54)</f>
        <v>1894.54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IFERROR(__xludf.DUMMYFUNCTION("IMPORTRANGE(""https://docs.google.com/spreadsheets/d/11923uPwbBZFjjGgGUA6NLw09EwE0CqkOc4q9oUmW1yo/edit?usp=sharing"",""ลำพูน!J240"")"),294)</f>
        <v>294</v>
      </c>
      <c r="K345" s="342">
        <f t="shared" ca="1" si="103"/>
        <v>85.964912280701753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IFERROR(__xludf.DUMMYFUNCTION("IMPORTRANGE(""https://docs.google.com/spreadsheets/d/11923uPwbBZFjjGgGUA6NLw09EwE0CqkOc4q9oUmW1yo/edit?usp=sharing"",""ลำพูน!J241"")"),1771.97)</f>
        <v>1771.97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IFERROR(__xludf.DUMMYFUNCTION("IMPORTRANGE(""https://docs.google.com/spreadsheets/d/11923uPwbBZFjjGgGUA6NLw09EwE0CqkOc4q9oUmW1yo/edit?usp=sharing"",""ลำพูน!L242"")"),2417080)</f>
        <v>2417080</v>
      </c>
      <c r="M347" s="357"/>
      <c r="N347" s="357">
        <f ca="1">IFERROR(__xludf.DUMMYFUNCTION("IMPORTRANGE(""https://docs.google.com/spreadsheets/d/11923uPwbBZFjjGgGUA6NLw09EwE0CqkOc4q9oUmW1yo/edit?usp=sharing"",""ลำพูน!M242"")"),1795313)</f>
        <v>1795313</v>
      </c>
      <c r="O347" s="357">
        <f ca="1">+IF(L347&gt;0,N347*100/L347,0)</f>
        <v>74.276110017045355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87.467891505942788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87.467891505942788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87.467891505942788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IFERROR(__xludf.DUMMYFUNCTION("IMPORTRANGE(""https://docs.google.com/spreadsheets/d/11923uPwbBZFjjGgGUA6NLw09EwE0CqkOc4q9oUmW1yo/edit?usp=sharing"",""ลำพูน!M275"")"),649312)</f>
        <v>649312</v>
      </c>
      <c r="O380" s="372">
        <f ca="1">+IF(L380&gt;0,N380*100/L380,0)</f>
        <v>63.130712091160113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IFERROR(__xludf.DUMMYFUNCTION("IMPORTRANGE(""https://docs.google.com/spreadsheets/d/11923uPwbBZFjjGgGUA6NLw09EwE0CqkOc4q9oUmW1yo/edit?usp=sharing"",""ลำพูน!M278"")"),649312)</f>
        <v>649312</v>
      </c>
      <c r="O383" s="165">
        <f t="shared" ca="1" si="109"/>
        <v>63.130712091160113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IFERROR(__xludf.DUMMYFUNCTION("IMPORTRANGE(""https://docs.google.com/spreadsheets/d/11923uPwbBZFjjGgGUA6NLw09EwE0CqkOc4q9oUmW1yo/edit?usp=sharing"",""ลำพูน!M280"")"),649312)</f>
        <v>649312</v>
      </c>
      <c r="O385" s="168">
        <f t="shared" ca="1" si="109"/>
        <v>63.130712091160113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IFERROR(__xludf.DUMMYFUNCTION("IMPORTRANGE(""https://docs.google.com/spreadsheets/d/11923uPwbBZFjjGgGUA6NLw09EwE0CqkOc4q9oUmW1yo/edit?usp=sharing"",""ลำพูน!M282"")"),299310)</f>
        <v>299310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IFERROR(__xludf.DUMMYFUNCTION("IMPORTRANGE(""https://docs.google.com/spreadsheets/d/11923uPwbBZFjjGgGUA6NLw09EwE0CqkOc4q9oUmW1yo/edit?usp=sharing"",""ลำพูน!M283"")"),111467)</f>
        <v>111467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IFERROR(__xludf.DUMMYFUNCTION("IMPORTRANGE(""https://docs.google.com/spreadsheets/d/11923uPwbBZFjjGgGUA6NLw09EwE0CqkOc4q9oUmW1yo/edit?usp=sharing"",""ลำพูน!M284"")"),40535)</f>
        <v>40535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IFERROR(__xludf.DUMMYFUNCTION("IMPORTRANGE(""https://docs.google.com/spreadsheets/d/11923uPwbBZFjjGgGUA6NLw09EwE0CqkOc4q9oUmW1yo/edit?usp=sharing"",""ลำพูน!L330"")"),136900)</f>
        <v>136900</v>
      </c>
      <c r="M435" s="411"/>
      <c r="N435" s="411">
        <f ca="1">IFERROR(__xludf.DUMMYFUNCTION("IMPORTRANGE(""https://docs.google.com/spreadsheets/d/11923uPwbBZFjjGgGUA6NLw09EwE0CqkOc4q9oUmW1yo/edit?usp=sharing"",""ลำพูน!M330"")"),133259)</f>
        <v>133259</v>
      </c>
      <c r="O435" s="411">
        <f t="shared" ref="O435:O439" ca="1" si="114">+IF(L435&gt;0,N435*100/L435,0)</f>
        <v>97.340394448502551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IFERROR(__xludf.DUMMYFUNCTION("IMPORTRANGE(""https://docs.google.com/spreadsheets/d/11923uPwbBZFjjGgGUA6NLw09EwE0CqkOc4q9oUmW1yo/edit?usp=sharing"",""ลำพูน!L332"")"),136900)</f>
        <v>136900</v>
      </c>
      <c r="M437" s="165"/>
      <c r="N437" s="168">
        <f ca="1">IFERROR(__xludf.DUMMYFUNCTION("IMPORTRANGE(""https://docs.google.com/spreadsheets/d/11923uPwbBZFjjGgGUA6NLw09EwE0CqkOc4q9oUmW1yo/edit?usp=sharing"",""ลำพูน!M332"")"),133259)</f>
        <v>133259</v>
      </c>
      <c r="O437" s="168">
        <f t="shared" ca="1" si="114"/>
        <v>97.340394448502551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IFERROR(__xludf.DUMMYFUNCTION("IMPORTRANGE(""https://docs.google.com/spreadsheets/d/11923uPwbBZFjjGgGUA6NLw09EwE0CqkOc4q9oUmW1yo/edit?usp=sharing"",""ลำพูน!L334"")"),136900)</f>
        <v>136900</v>
      </c>
      <c r="M439" s="168"/>
      <c r="N439" s="168">
        <f ca="1">IFERROR(__xludf.DUMMYFUNCTION("IMPORTRANGE(""https://docs.google.com/spreadsheets/d/11923uPwbBZFjjGgGUA6NLw09EwE0CqkOc4q9oUmW1yo/edit?usp=sharing"",""ลำพูน!M334"")"),133259)</f>
        <v>133259</v>
      </c>
      <c r="O439" s="168">
        <f t="shared" ca="1" si="114"/>
        <v>97.340394448502551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IFERROR(__xludf.DUMMYFUNCTION("IMPORTRANGE(""https://docs.google.com/spreadsheets/d/11923uPwbBZFjjGgGUA6NLw09EwE0CqkOc4q9oUmW1yo/edit?usp=sharing"",""ลำพูน!M335"")"),77050)</f>
        <v>77050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IFERROR(__xludf.DUMMYFUNCTION("IMPORTRANGE(""https://docs.google.com/spreadsheets/d/11923uPwbBZFjjGgGUA6NLw09EwE0CqkOc4q9oUmW1yo/edit?usp=sharing"",""ลำพูน!L350"")"),428350)</f>
        <v>428350</v>
      </c>
      <c r="M455" s="372"/>
      <c r="N455" s="372">
        <f ca="1">IFERROR(__xludf.DUMMYFUNCTION("IMPORTRANGE(""https://docs.google.com/spreadsheets/d/11923uPwbBZFjjGgGUA6NLw09EwE0CqkOc4q9oUmW1yo/edit?usp=sharing"",""ลำพูน!M350"")"),326518)</f>
        <v>326518</v>
      </c>
      <c r="O455" s="372">
        <f t="shared" ref="O455:O459" ca="1" si="116">+IF(L455&gt;0,N455*100/L455,0)</f>
        <v>76.226917240574295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IFERROR(__xludf.DUMMYFUNCTION("IMPORTRANGE(""https://docs.google.com/spreadsheets/d/11923uPwbBZFjjGgGUA6NLw09EwE0CqkOc4q9oUmW1yo/edit?usp=sharing"",""ลำพูน!L352"")"),428350)</f>
        <v>428350</v>
      </c>
      <c r="M457" s="165"/>
      <c r="N457" s="168">
        <f ca="1">IFERROR(__xludf.DUMMYFUNCTION("IMPORTRANGE(""https://docs.google.com/spreadsheets/d/11923uPwbBZFjjGgGUA6NLw09EwE0CqkOc4q9oUmW1yo/edit?usp=sharing"",""ลำพูน!M352"")"),326518)</f>
        <v>326518</v>
      </c>
      <c r="O457" s="168">
        <f t="shared" ca="1" si="116"/>
        <v>76.226917240574295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IFERROR(__xludf.DUMMYFUNCTION("IMPORTRANGE(""https://docs.google.com/spreadsheets/d/11923uPwbBZFjjGgGUA6NLw09EwE0CqkOc4q9oUmW1yo/edit?usp=sharing"",""ลำพูน!L354"")"),428350)</f>
        <v>428350</v>
      </c>
      <c r="M459" s="168"/>
      <c r="N459" s="168">
        <f ca="1">IFERROR(__xludf.DUMMYFUNCTION("IMPORTRANGE(""https://docs.google.com/spreadsheets/d/11923uPwbBZFjjGgGUA6NLw09EwE0CqkOc4q9oUmW1yo/edit?usp=sharing"",""ลำพูน!M354"")"),326518)</f>
        <v>326518</v>
      </c>
      <c r="O459" s="168">
        <f t="shared" ca="1" si="116"/>
        <v>76.226917240574295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IFERROR(__xludf.DUMMYFUNCTION("IMPORTRANGE(""https://docs.google.com/spreadsheets/d/11923uPwbBZFjjGgGUA6NLw09EwE0CqkOc4q9oUmW1yo/edit?usp=sharing"",""ลำพูน!M357"")"),118839)</f>
        <v>118839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IFERROR(__xludf.DUMMYFUNCTION("IMPORTRANGE(""https://docs.google.com/spreadsheets/d/11923uPwbBZFjjGgGUA6NLw09EwE0CqkOc4q9oUmW1yo/edit?usp=sharing"",""ลำพูน!M358"")"),207679)</f>
        <v>207679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IFERROR(__xludf.DUMMYFUNCTION("IMPORTRANGE(""https://docs.google.com/spreadsheets/d/11923uPwbBZFjjGgGUA6NLw09EwE0CqkOc4q9oUmW1yo/edit?usp=sharing"",""ลำพูน!J459"")"),1598)</f>
        <v>1598</v>
      </c>
      <c r="K564" s="371">
        <f ca="1">IF(I564&gt;0,J564*100/I564,0)</f>
        <v>245.84615384615384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IFERROR(__xludf.DUMMYFUNCTION("IMPORTRANGE(""https://docs.google.com/spreadsheets/d/11923uPwbBZFjjGgGUA6NLw09EwE0CqkOc4q9oUmW1yo/edit?usp=sharing"",""ลำพูน!J468"")"),1598)</f>
        <v>1598</v>
      </c>
      <c r="K573" s="201">
        <f ca="1">IF(I573&gt;0,J573*100/I573,0)</f>
        <v>245.84615384615384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IFERROR(__xludf.DUMMYFUNCTION("IMPORTRANGE(""https://docs.google.com/spreadsheets/d/11923uPwbBZFjjGgGUA6NLw09EwE0CqkOc4q9oUmW1yo/edit?usp=sharing"",""ลำพูน!J472"")"),1228)</f>
        <v>1228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IFERROR(__xludf.DUMMYFUNCTION("IMPORTRANGE(""https://docs.google.com/spreadsheets/d/11923uPwbBZFjjGgGUA6NLw09EwE0CqkOc4q9oUmW1yo/edit?usp=sharing"",""ลำพูน!J475"")"),6)</f>
        <v>6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IFERROR(__xludf.DUMMYFUNCTION("IMPORTRANGE(""https://docs.google.com/spreadsheets/d/11923uPwbBZFjjGgGUA6NLw09EwE0CqkOc4q9oUmW1yo/edit?usp=sharing"",""ลำพูน!J486"")"),6)</f>
        <v>6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IFERROR(__xludf.DUMMYFUNCTION("IMPORTRANGE(""https://docs.google.com/spreadsheets/d/11923uPwbBZFjjGgGUA6NLw09EwE0CqkOc4q9oUmW1yo/edit?usp=sharing"",""ลำพูน!J487"")"),7.67)</f>
        <v>7.67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IFERROR(__xludf.DUMMYFUNCTION("IMPORTRANGE(""https://docs.google.com/spreadsheets/d/11923uPwbBZFjjGgGUA6NLw09EwE0CqkOc4q9oUmW1yo/edit?usp=sharing"",""ลำพูน!J490"")"),6)</f>
        <v>6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IFERROR(__xludf.DUMMYFUNCTION("IMPORTRANGE(""https://docs.google.com/spreadsheets/d/11923uPwbBZFjjGgGUA6NLw09EwE0CqkOc4q9oUmW1yo/edit?usp=sharing"",""ลำพูน!J491"")"),7.67)</f>
        <v>7.67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IFERROR(__xludf.DUMMYFUNCTION("IMPORTRANGE(""https://docs.google.com/spreadsheets/d/11923uPwbBZFjjGgGUA6NLw09EwE0CqkOc4q9oUmW1yo/edit?usp=sharing"",""ลำพูน!L492"")"),14520)</f>
        <v>14520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5.8539944903581267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IFERROR(__xludf.DUMMYFUNCTION("IMPORTRANGE(""https://docs.google.com/spreadsheets/d/11923uPwbBZFjjGgGUA6NLw09EwE0CqkOc4q9oUmW1yo/edit?usp=sharing"",""ลำพูน!L494"")"),14520)</f>
        <v>14520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5.8539944903581267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IFERROR(__xludf.DUMMYFUNCTION("IMPORTRANGE(""https://docs.google.com/spreadsheets/d/11923uPwbBZFjjGgGUA6NLw09EwE0CqkOc4q9oUmW1yo/edit?usp=sharing"",""ลำพูน!L496"")"),14520)</f>
        <v>14520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5.8539944903581267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IFERROR(__xludf.DUMMYFUNCTION("IMPORTRANGE(""https://docs.google.com/spreadsheets/d/11923uPwbBZFjjGgGUA6NLw09EwE0CqkOc4q9oUmW1yo/edit?usp=sharing"",""ลำพูน!J523"")"),6092594)</f>
        <v>6092594</v>
      </c>
      <c r="K628" s="342">
        <f t="shared" ref="K628:K635" ca="1" si="129">IF(I628&gt;0,J628*100/I628,0)</f>
        <v>92.627806917521852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IFERROR(__xludf.DUMMYFUNCTION("IMPORTRANGE(""https://docs.google.com/spreadsheets/d/11923uPwbBZFjjGgGUA6NLw09EwE0CqkOc4q9oUmW1yo/edit?usp=sharing"",""ลำพูน!J524"")"),211)</f>
        <v>211</v>
      </c>
      <c r="K629" s="342">
        <f t="shared" ca="1" si="129"/>
        <v>96.347031963470315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IFERROR(__xludf.DUMMYFUNCTION("IMPORTRANGE(""https://docs.google.com/spreadsheets/d/11923uPwbBZFjjGgGUA6NLw09EwE0CqkOc4q9oUmW1yo/edit?usp=sharing"",""ลำพูน!J525"")"),289250.94)</f>
        <v>289250.94</v>
      </c>
      <c r="K630" s="342">
        <f t="shared" ca="1" si="129"/>
        <v>5.2966044056519692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IFERROR(__xludf.DUMMYFUNCTION("IMPORTRANGE(""https://docs.google.com/spreadsheets/d/11923uPwbBZFjjGgGUA6NLw09EwE0CqkOc4q9oUmW1yo/edit?usp=sharing"",""ลำพูน!J526"")"),36)</f>
        <v>36</v>
      </c>
      <c r="K631" s="342">
        <f t="shared" ca="1" si="129"/>
        <v>16.901408450704224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IFERROR(__xludf.DUMMYFUNCTION("IMPORTRANGE(""https://docs.google.com/spreadsheets/d/11923uPwbBZFjjGgGUA6NLw09EwE0CqkOc4q9oUmW1yo/edit?usp=sharing"",""ลำพูน!J527"")"),467959.33)</f>
        <v>467959.33</v>
      </c>
      <c r="K632" s="342">
        <f t="shared" ca="1" si="129"/>
        <v>13.522284753423243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IFERROR(__xludf.DUMMYFUNCTION("IMPORTRANGE(""https://docs.google.com/spreadsheets/d/11923uPwbBZFjjGgGUA6NLw09EwE0CqkOc4q9oUmW1yo/edit?usp=sharing"",""ลำพูน!J528"")"),194)</f>
        <v>194</v>
      </c>
      <c r="K633" s="342">
        <f t="shared" ca="1" si="129"/>
        <v>41.452991452991455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IFERROR(__xludf.DUMMYFUNCTION("IMPORTRANGE(""https://docs.google.com/spreadsheets/d/11923uPwbBZFjjGgGUA6NLw09EwE0CqkOc4q9oUmW1yo/edit?usp=sharing"",""ลำพูน!J529"")"),6510000)</f>
        <v>6510000</v>
      </c>
      <c r="K634" s="342">
        <f t="shared" ca="1" si="129"/>
        <v>93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IFERROR(__xludf.DUMMYFUNCTION("IMPORTRANGE(""https://docs.google.com/spreadsheets/d/11923uPwbBZFjjGgGUA6NLw09EwE0CqkOc4q9oUmW1yo/edit?usp=sharing"",""ลำพูน!J530"")"),213)</f>
        <v>213</v>
      </c>
      <c r="K635" s="487">
        <f t="shared" ca="1" si="129"/>
        <v>92.608695652173907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4600</v>
      </c>
      <c r="O636" s="510">
        <f t="shared" ref="O636:O640" ca="1" si="130">+IF(L636&gt;0,N636*100/L636,0)</f>
        <v>13.73134328358209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4600</v>
      </c>
      <c r="O638" s="522">
        <f t="shared" ca="1" si="130"/>
        <v>13.73134328358209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4600</v>
      </c>
      <c r="O640" s="522">
        <f t="shared" ca="1" si="130"/>
        <v>13.73134328358209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4600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IFERROR(__xludf.DUMMYFUNCTION("IMPORTRANGE(""https://docs.google.com/spreadsheets/d/11923uPwbBZFjjGgGUA6NLw09EwE0CqkOc4q9oUmW1yo/edit?usp=sharing"",""ลำพูน!M544"")"),1560)</f>
        <v>1560</v>
      </c>
      <c r="O649" s="537">
        <f t="shared" ca="1" si="132"/>
        <v>54.166666666666664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IFERROR(__xludf.DUMMYFUNCTION("IMPORTRANGE(""https://docs.google.com/spreadsheets/d/11923uPwbBZFjjGgGUA6NLw09EwE0CqkOc4q9oUmW1yo/edit?usp=sharing"",""ลำพูน!J545"")"),203)</f>
        <v>203</v>
      </c>
      <c r="K650" s="537">
        <f t="shared" ca="1" si="131"/>
        <v>101.5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IFERROR(__xludf.DUMMYFUNCTION("IMPORTRANGE(""https://docs.google.com/spreadsheets/d/11923uPwbBZFjjGgGUA6NLw09EwE0CqkOc4q9oUmW1yo/edit?usp=sharing"",""ลำพูน!M545"")"),1000)</f>
        <v>1000</v>
      </c>
      <c r="O650" s="537">
        <f t="shared" ca="1" si="132"/>
        <v>100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IFERROR(__xludf.DUMMYFUNCTION("IMPORTRANGE(""https://docs.google.com/spreadsheets/d/11923uPwbBZFjjGgGUA6NLw09EwE0CqkOc4q9oUmW1yo/edit?usp=sharing"",""ลำพูน!M560"")"),2040)</f>
        <v>2040</v>
      </c>
      <c r="O665" s="537">
        <f ca="1">IF(L665&gt;0,N665*100/L665,0)</f>
        <v>85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6317869.8399999999</v>
      </c>
      <c r="M8" s="23">
        <f t="shared" ca="1" si="0"/>
        <v>4500046.84</v>
      </c>
      <c r="N8" s="23">
        <f t="shared" ca="1" si="0"/>
        <v>5030310.59</v>
      </c>
      <c r="O8" s="22">
        <f t="shared" ref="O8:O16" ca="1" si="1">IF(L8&gt;0,N8*100/L8,0)</f>
        <v>79.620358085756322</v>
      </c>
      <c r="P8" s="22">
        <f t="shared" ref="P8:P16" ca="1" si="2">IF(M8&gt;0,N8*100/M8,0)</f>
        <v>111.78351623557768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6317869.8399999999</v>
      </c>
      <c r="M10" s="30">
        <f t="shared" ca="1" si="4"/>
        <v>4500046.84</v>
      </c>
      <c r="N10" s="30">
        <f t="shared" ca="1" si="4"/>
        <v>5030310.59</v>
      </c>
      <c r="O10" s="29">
        <f t="shared" ca="1" si="1"/>
        <v>79.620358085756322</v>
      </c>
      <c r="P10" s="29">
        <f t="shared" ca="1" si="2"/>
        <v>111.78351623557768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6141869.8399999999</v>
      </c>
      <c r="M12" s="39">
        <f t="shared" ca="1" si="6"/>
        <v>4324046.84</v>
      </c>
      <c r="N12" s="39">
        <f t="shared" ca="1" si="6"/>
        <v>4854310.59</v>
      </c>
      <c r="O12" s="39">
        <f t="shared" ca="1" si="1"/>
        <v>79.036363785918326</v>
      </c>
      <c r="P12" s="39">
        <f t="shared" ca="1" si="2"/>
        <v>112.26313612273451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2295447.84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3846422</v>
      </c>
      <c r="M14" s="39">
        <f t="shared" si="8"/>
        <v>0</v>
      </c>
      <c r="N14" s="39">
        <f t="shared" ca="1" si="8"/>
        <v>1515587.3299999998</v>
      </c>
      <c r="O14" s="39">
        <f t="shared" ca="1" si="1"/>
        <v>39.402523436066026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4344386.84</v>
      </c>
      <c r="M18" s="23">
        <f t="shared" ca="1" si="11"/>
        <v>4500046.84</v>
      </c>
      <c r="N18" s="23">
        <f t="shared" ca="1" si="11"/>
        <v>3514723.26</v>
      </c>
      <c r="O18" s="22">
        <f t="shared" ref="O18:O20" ca="1" si="12">IF(L18&gt;0,N18*100/L18,0)</f>
        <v>80.902631129413876</v>
      </c>
      <c r="P18" s="22">
        <f t="shared" ref="P18:P26" ca="1" si="13">IF(M18&gt;0,N18*100/M18,0)</f>
        <v>78.104148355931343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4344386.84</v>
      </c>
      <c r="M20" s="30">
        <f t="shared" ca="1" si="15"/>
        <v>4500046.84</v>
      </c>
      <c r="N20" s="30">
        <f t="shared" ca="1" si="15"/>
        <v>3514723.26</v>
      </c>
      <c r="O20" s="29">
        <f t="shared" ca="1" si="12"/>
        <v>80.902631129413876</v>
      </c>
      <c r="P20" s="29">
        <f t="shared" ca="1" si="13"/>
        <v>78.104148355931343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4168386.84</v>
      </c>
      <c r="M22" s="42">
        <f t="shared" ca="1" si="18"/>
        <v>4324046.84</v>
      </c>
      <c r="N22" s="39">
        <f t="shared" ca="1" si="18"/>
        <v>3338723.26</v>
      </c>
      <c r="O22" s="39">
        <f t="shared" ca="1" si="17"/>
        <v>80.096291159003854</v>
      </c>
      <c r="P22" s="39">
        <f t="shared" ca="1" si="13"/>
        <v>77.21293000609586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2295447.84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1872939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1973483</v>
      </c>
      <c r="M28" s="23">
        <f t="shared" si="23"/>
        <v>0</v>
      </c>
      <c r="N28" s="23">
        <f t="shared" ca="1" si="23"/>
        <v>1515587.3299999998</v>
      </c>
      <c r="O28" s="22">
        <f t="shared" ref="O28:O30" ca="1" si="24">IF(L28&gt;0,N28*100/L28,0)</f>
        <v>76.797587311367749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1973483</v>
      </c>
      <c r="M30" s="30">
        <f t="shared" si="27"/>
        <v>0</v>
      </c>
      <c r="N30" s="30">
        <f t="shared" ca="1" si="27"/>
        <v>1515587.3299999998</v>
      </c>
      <c r="O30" s="29">
        <f t="shared" ca="1" si="24"/>
        <v>76.797587311367749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1973483</v>
      </c>
      <c r="M32" s="39">
        <f t="shared" si="30"/>
        <v>0</v>
      </c>
      <c r="N32" s="39">
        <f t="shared" ca="1" si="30"/>
        <v>1515587.3299999998</v>
      </c>
      <c r="O32" s="39">
        <f t="shared" ca="1" si="29"/>
        <v>76.797587311367749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1973483</v>
      </c>
      <c r="M34" s="39">
        <f t="shared" si="32"/>
        <v>0</v>
      </c>
      <c r="N34" s="39">
        <f t="shared" ca="1" si="32"/>
        <v>1515587.3299999998</v>
      </c>
      <c r="O34" s="39">
        <f t="shared" ca="1" si="29"/>
        <v>76.797587311367749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4344386.84</v>
      </c>
      <c r="M37" s="55">
        <f t="shared" ca="1" si="33"/>
        <v>4500046.84</v>
      </c>
      <c r="N37" s="55">
        <f t="shared" ca="1" si="33"/>
        <v>3514723.26</v>
      </c>
      <c r="O37" s="56">
        <f t="shared" ca="1" si="29"/>
        <v>80.902631129413876</v>
      </c>
      <c r="P37" s="56">
        <f t="shared" ca="1" si="25"/>
        <v>78.104148355931343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823020</v>
      </c>
      <c r="M41" s="79">
        <f t="shared" ca="1" si="34"/>
        <v>823020</v>
      </c>
      <c r="N41" s="79">
        <f t="shared" ca="1" si="34"/>
        <v>695843.6</v>
      </c>
      <c r="O41" s="78">
        <f t="shared" ref="O41:O43" ca="1" si="35">IF(L41&gt;0,N41*100/L41,0)</f>
        <v>84.547593011105434</v>
      </c>
      <c r="P41" s="78">
        <f t="shared" ref="P41:P43" ca="1" si="36">IF(M41&gt;0,N41*100/M41,0)</f>
        <v>84.547593011105434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823020</v>
      </c>
      <c r="M43" s="79">
        <f t="shared" ca="1" si="38"/>
        <v>823020</v>
      </c>
      <c r="N43" s="79">
        <f t="shared" ca="1" si="38"/>
        <v>695843.6</v>
      </c>
      <c r="O43" s="78">
        <f t="shared" ca="1" si="35"/>
        <v>84.547593011105434</v>
      </c>
      <c r="P43" s="78">
        <f t="shared" ca="1" si="36"/>
        <v>84.547593011105434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797020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IFERROR(__xludf.DUMMYFUNCTION("IMPORTRANGE(""https://docs.google.com/spreadsheets/d/1Yj_ptqi66GCucihVvJfMjLAmec39IyEx_6qawtMGysU/edit?usp=sharing"",""สบก!R34"")"),669843.6)</f>
        <v>669843.6</v>
      </c>
      <c r="O45" s="39">
        <f ca="1">IF(L45&gt;0,N45*100/L45,0)</f>
        <v>84.043512082507334</v>
      </c>
      <c r="P45" s="39">
        <f ca="1">IF(M45&gt;0,N45*100/M45,0)</f>
        <v>84.043512082507334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IFERROR(__xludf.DUMMYFUNCTION("IMPORTRANGE(""https://docs.google.com/spreadsheets/d/1Yj_ptqi66GCucihVvJfMjLAmec39IyEx_6qawtMGysU/edit?usp=sharing"",""สบก!M34"")"),797020)</f>
        <v>797020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646427.84</v>
      </c>
      <c r="M53" s="121">
        <f t="shared" ca="1" si="39"/>
        <v>646427.84</v>
      </c>
      <c r="N53" s="121">
        <f t="shared" ca="1" si="39"/>
        <v>597430.84</v>
      </c>
      <c r="O53" s="120">
        <f t="shared" ref="O53:O55" ca="1" si="40">IF(L53&gt;0,N53*100/L53,0)</f>
        <v>92.42034501484342</v>
      </c>
      <c r="P53" s="120">
        <f t="shared" ref="P53:P55" ca="1" si="41">IF(M53&gt;0,N53*100/M53,0)</f>
        <v>92.42034501484342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646427.84</v>
      </c>
      <c r="M55" s="121">
        <f t="shared" ca="1" si="43"/>
        <v>646427.84</v>
      </c>
      <c r="N55" s="121">
        <f t="shared" ca="1" si="43"/>
        <v>597430.84</v>
      </c>
      <c r="O55" s="120">
        <f t="shared" ca="1" si="40"/>
        <v>92.42034501484342</v>
      </c>
      <c r="P55" s="120">
        <f t="shared" ca="1" si="41"/>
        <v>92.42034501484342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646427.84</v>
      </c>
      <c r="M57" s="50">
        <f ca="1">IFERROR(__xludf.DUMMYFUNCTION("IMPORTRANGE(""https://docs.google.com/spreadsheets/d/1Yj_ptqi66GCucihVvJfMjLAmec39IyEx_6qawtMGysU/edit?usp=sharing"",""สบก!Z34"")"),646427.84)</f>
        <v>646427.84</v>
      </c>
      <c r="N57" s="50">
        <f ca="1">IFERROR(__xludf.DUMMYFUNCTION("IMPORTRANGE(""https://docs.google.com/spreadsheets/d/1Yj_ptqi66GCucihVvJfMjLAmec39IyEx_6qawtMGysU/edit?usp=sharing"",""สบก!AA34"")"),597430.84)</f>
        <v>597430.84</v>
      </c>
      <c r="O57" s="39">
        <f ca="1">IF(L57&gt;0,N57*100/L57,0)</f>
        <v>92.42034501484342</v>
      </c>
      <c r="P57" s="39">
        <f ca="1">IF(M57&gt;0,N57*100/M57,0)</f>
        <v>92.42034501484342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IFERROR(__xludf.DUMMYFUNCTION("IMPORTRANGE(""https://docs.google.com/spreadsheets/d/1Yj_ptqi66GCucihVvJfMjLAmec39IyEx_6qawtMGysU/edit?usp=sharing"",""สบก!V34"")"),646427.84)</f>
        <v>646427.84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1400820</v>
      </c>
      <c r="M66" s="152">
        <f t="shared" ca="1" si="45"/>
        <v>1500820</v>
      </c>
      <c r="N66" s="152">
        <f t="shared" ca="1" si="45"/>
        <v>926485.69</v>
      </c>
      <c r="O66" s="151">
        <f t="shared" ref="O66:O68" ca="1" si="46">IF(L66&gt;0,N66*100/L66,0)</f>
        <v>66.138810839365519</v>
      </c>
      <c r="P66" s="151">
        <f t="shared" ref="P66:P68" ca="1" si="47">IF(M66&gt;0,N66*100/M66,0)</f>
        <v>61.731965858663933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1400820</v>
      </c>
      <c r="M68" s="88">
        <f t="shared" ca="1" si="49"/>
        <v>1500820</v>
      </c>
      <c r="N68" s="88">
        <f t="shared" ca="1" si="49"/>
        <v>926485.69</v>
      </c>
      <c r="O68" s="156">
        <f t="shared" ca="1" si="46"/>
        <v>66.138810839365519</v>
      </c>
      <c r="P68" s="156">
        <f t="shared" ca="1" si="47"/>
        <v>61.731965858663933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1250820</v>
      </c>
      <c r="M70" s="167">
        <f ca="1">IFERROR(__xludf.DUMMYFUNCTION("IMPORTRANGE(""https://docs.google.com/spreadsheets/d/1Yj_ptqi66GCucihVvJfMjLAmec39IyEx_6qawtMGysU/edit?usp=sharing"",""สบก!AI34"")"),1350820)</f>
        <v>1350820</v>
      </c>
      <c r="N70" s="168">
        <f ca="1">IFERROR(__xludf.DUMMYFUNCTION("IMPORTRANGE(""https://docs.google.com/spreadsheets/d/1Yj_ptqi66GCucihVvJfMjLAmec39IyEx_6qawtMGysU/edit?usp=sharing"",""สบก!AJ34"")"),776485.69)</f>
        <v>776485.69</v>
      </c>
      <c r="O70" s="168">
        <f ca="1">IF(L70&gt;0,N70*100/L70,0)</f>
        <v>62.078131945443786</v>
      </c>
      <c r="P70" s="168">
        <f ca="1">IF(M70&gt;0,N70*100/M70,0)</f>
        <v>57.482543195984661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IFERROR(__xludf.DUMMYFUNCTION("IMPORTRANGE(""https://docs.google.com/spreadsheets/d/1Yj_ptqi66GCucihVvJfMjLAmec39IyEx_6qawtMGysU/edit?usp=sharing"",""สบก!AF34"")"),1060020)</f>
        <v>1060020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210494</v>
      </c>
      <c r="M118" s="152">
        <f t="shared" ca="1" si="58"/>
        <v>210494</v>
      </c>
      <c r="N118" s="152">
        <f t="shared" ca="1" si="58"/>
        <v>207725</v>
      </c>
      <c r="O118" s="151">
        <f t="shared" ref="O118:O120" ca="1" si="59">IF(L118&gt;0,N118*100/L118,0)</f>
        <v>98.684523074291903</v>
      </c>
      <c r="P118" s="151">
        <f t="shared" ref="P118:P120" ca="1" si="60">IF(M118&gt;0,N118*100/M118,0)</f>
        <v>98.684523074291903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210494</v>
      </c>
      <c r="M120" s="88">
        <f t="shared" ca="1" si="62"/>
        <v>210494</v>
      </c>
      <c r="N120" s="88">
        <f t="shared" ca="1" si="62"/>
        <v>207725</v>
      </c>
      <c r="O120" s="156">
        <f t="shared" ca="1" si="59"/>
        <v>98.684523074291903</v>
      </c>
      <c r="P120" s="156">
        <f t="shared" ca="1" si="60"/>
        <v>98.684523074291903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210494</v>
      </c>
      <c r="M122" s="167">
        <f ca="1">IFERROR(__xludf.DUMMYFUNCTION("IMPORTRANGE(""https://docs.google.com/spreadsheets/d/1Yj_ptqi66GCucihVvJfMjLAmec39IyEx_6qawtMGysU/edit?usp=sharing"",""สบก!BA34"")"),210494)</f>
        <v>210494</v>
      </c>
      <c r="N122" s="168">
        <f ca="1">IFERROR(__xludf.DUMMYFUNCTION("IMPORTRANGE(""https://docs.google.com/spreadsheets/d/1Yj_ptqi66GCucihVvJfMjLAmec39IyEx_6qawtMGysU/edit?usp=sharing"",""สบก!BB34"")"),207725)</f>
        <v>207725</v>
      </c>
      <c r="O122" s="168">
        <f ca="1">IF(L122&gt;0,N122*100/L122,0)</f>
        <v>98.684523074291903</v>
      </c>
      <c r="P122" s="168">
        <f ca="1">IF(M122&gt;0,N122*100/M122,0)</f>
        <v>98.684523074291903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IFERROR(__xludf.DUMMYFUNCTION("IMPORTRANGE(""https://docs.google.com/spreadsheets/d/1Yj_ptqi66GCucihVvJfMjLAmec39IyEx_6qawtMGysU/edit?usp=sharing"",""สบก!AX34"")"),210494)</f>
        <v>210494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138600</v>
      </c>
      <c r="M140" s="152">
        <f t="shared" ca="1" si="64"/>
        <v>138600</v>
      </c>
      <c r="N140" s="152">
        <f t="shared" ca="1" si="64"/>
        <v>138270</v>
      </c>
      <c r="O140" s="151">
        <f t="shared" ref="O140:O142" ca="1" si="65">IF(L140&gt;0,N140*100/L140,0)</f>
        <v>99.761904761904759</v>
      </c>
      <c r="P140" s="151">
        <f t="shared" ref="P140:P142" ca="1" si="66">IF(M140&gt;0,N140*100/M140,0)</f>
        <v>99.761904761904759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138600</v>
      </c>
      <c r="M142" s="88">
        <f t="shared" ca="1" si="68"/>
        <v>138600</v>
      </c>
      <c r="N142" s="88">
        <f t="shared" ca="1" si="68"/>
        <v>138270</v>
      </c>
      <c r="O142" s="156">
        <f t="shared" ca="1" si="65"/>
        <v>99.761904761904759</v>
      </c>
      <c r="P142" s="156">
        <f t="shared" ca="1" si="66"/>
        <v>99.761904761904759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138600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IFERROR(__xludf.DUMMYFUNCTION("IMPORTRANGE(""https://docs.google.com/spreadsheets/d/1Yj_ptqi66GCucihVvJfMjLAmec39IyEx_6qawtMGysU/edit?usp=sharing"",""สบก!BK34"")"),138270)</f>
        <v>138270</v>
      </c>
      <c r="O144" s="168">
        <f ca="1">IF(L144&gt;0,N144*100/L144,0)</f>
        <v>99.761904761904759</v>
      </c>
      <c r="P144" s="168">
        <f ca="1">IF(M144&gt;0,N144*100/M144,0)</f>
        <v>99.761904761904759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IFERROR(__xludf.DUMMYFUNCTION("IMPORTRANGE(""https://docs.google.com/spreadsheets/d/1Yj_ptqi66GCucihVvJfMjLAmec39IyEx_6qawtMGysU/edit?usp=sharing"",""สบก!BG34"")"),138600)</f>
        <v>138600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IFERROR(__xludf.DUMMYFUNCTION("IMPORTRANGE(""https://docs.google.com/spreadsheets/d/11923uPwbBZFjjGgGUA6NLw09EwE0CqkOc4q9oUmW1yo/edit?usp=sharing"",""สุโขทัย!J84"")"),190)</f>
        <v>190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IFERROR(__xludf.DUMMYFUNCTION("IMPORTRANGE(""https://docs.google.com/spreadsheets/d/11923uPwbBZFjjGgGUA6NLw09EwE0CqkOc4q9oUmW1yo/edit?usp=sharing"",""สุโขทัย!J85"")"),190)</f>
        <v>190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37255</v>
      </c>
      <c r="N220" s="152">
        <f t="shared" ca="1" si="72"/>
        <v>34375</v>
      </c>
      <c r="O220" s="151">
        <f t="shared" ref="O220:O222" ca="1" si="73">IF(L220&gt;0,N220*100/L220,0)</f>
        <v>178.15496242549884</v>
      </c>
      <c r="P220" s="151">
        <f t="shared" ref="P220:P222" ca="1" si="74">IF(M220&gt;0,N220*100/M220,0)</f>
        <v>92.269494027647298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37255</v>
      </c>
      <c r="N222" s="88">
        <f t="shared" ca="1" si="76"/>
        <v>34375</v>
      </c>
      <c r="O222" s="156">
        <f t="shared" ca="1" si="73"/>
        <v>178.15496242549884</v>
      </c>
      <c r="P222" s="156">
        <f t="shared" ca="1" si="74"/>
        <v>92.269494027647298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IFERROR(__xludf.DUMMYFUNCTION("IMPORTRANGE(""https://docs.google.com/spreadsheets/d/1Yj_ptqi66GCucihVvJfMjLAmec39IyEx_6qawtMGysU/edit?usp=sharing"",""สบก!BS34"")"),37255)</f>
        <v>37255</v>
      </c>
      <c r="N224" s="168">
        <f ca="1">IFERROR(__xludf.DUMMYFUNCTION("IMPORTRANGE(""https://docs.google.com/spreadsheets/d/1Yj_ptqi66GCucihVvJfMjLAmec39IyEx_6qawtMGysU/edit?usp=sharing"",""สบก!BT34"")"),34375)</f>
        <v>34375</v>
      </c>
      <c r="O224" s="168">
        <f ca="1">IF(L224&gt;0,N224*100/L224,0)</f>
        <v>178.15496242549884</v>
      </c>
      <c r="P224" s="168">
        <f ca="1">IF(M224&gt;0,N224*100/M224,0)</f>
        <v>92.269494027647298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211665.48</v>
      </c>
      <c r="O271" s="151">
        <f t="shared" ref="O271:O273" ca="1" si="84">IF(L271&gt;0,N271*100/L271,0)</f>
        <v>89.047320151451416</v>
      </c>
      <c r="P271" s="151">
        <f t="shared" ref="P271:P273" ca="1" si="85">IF(M271&gt;0,N271*100/M271,0)</f>
        <v>89.047320151451416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211665.48</v>
      </c>
      <c r="O273" s="156">
        <f t="shared" ca="1" si="84"/>
        <v>89.047320151451416</v>
      </c>
      <c r="P273" s="156">
        <f t="shared" ca="1" si="85"/>
        <v>89.047320151451416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IFERROR(__xludf.DUMMYFUNCTION("IMPORTRANGE(""https://docs.google.com/spreadsheets/d/1Yj_ptqi66GCucihVvJfMjLAmec39IyEx_6qawtMGysU/edit?usp=sharing"",""สบก!CL34"")"),211665.48)</f>
        <v>211665.48</v>
      </c>
      <c r="O275" s="168">
        <f ca="1">IF(L275&gt;0,N275*100/L275,0)</f>
        <v>89.047320151451416</v>
      </c>
      <c r="P275" s="168">
        <f ca="1">IF(M275&gt;0,N275*100/M275,0)</f>
        <v>89.047320151451416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IFERROR(__xludf.DUMMYFUNCTION("IMPORTRANGE(""https://docs.google.com/spreadsheets/d/11923uPwbBZFjjGgGUA6NLw09EwE0CqkOc4q9oUmW1yo/edit?usp=sharing"",""สุโขทัย!J228"")"),265)</f>
        <v>265</v>
      </c>
      <c r="K328" s="317">
        <f ca="1">IF(I328&gt;0,J328*100/I328,0)</f>
        <v>98.148148148148152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905730</v>
      </c>
      <c r="N329" s="152">
        <f t="shared" ca="1" si="98"/>
        <v>702927.65</v>
      </c>
      <c r="O329" s="151">
        <f t="shared" ref="O329:O331" ca="1" si="99">IF(L329&gt;0,N329*100/L329,0)</f>
        <v>80.979649320876007</v>
      </c>
      <c r="P329" s="151">
        <f t="shared" ref="P329:P331" ca="1" si="100">IF(M329&gt;0,N329*100/M329,0)</f>
        <v>77.608961831892501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905730</v>
      </c>
      <c r="N331" s="88">
        <f t="shared" ca="1" si="102"/>
        <v>702927.65</v>
      </c>
      <c r="O331" s="156">
        <f t="shared" ca="1" si="99"/>
        <v>80.979649320876007</v>
      </c>
      <c r="P331" s="156">
        <f t="shared" ca="1" si="100"/>
        <v>77.608961831892501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IFERROR(__xludf.DUMMYFUNCTION("IMPORTRANGE(""https://docs.google.com/spreadsheets/d/1Yj_ptqi66GCucihVvJfMjLAmec39IyEx_6qawtMGysU/edit?usp=sharing"",""สบก!DL34"")"),905730)</f>
        <v>905730</v>
      </c>
      <c r="N333" s="168">
        <f ca="1">IFERROR(__xludf.DUMMYFUNCTION("IMPORTRANGE(""https://docs.google.com/spreadsheets/d/1Yj_ptqi66GCucihVvJfMjLAmec39IyEx_6qawtMGysU/edit?usp=sharing"",""สบก!DM34"")"),702927.65)</f>
        <v>702927.65</v>
      </c>
      <c r="O333" s="168">
        <f ca="1">IF(L333&gt;0,N333*100/L333,0)</f>
        <v>80.979649320876007</v>
      </c>
      <c r="P333" s="168">
        <f ca="1">IF(M333&gt;0,N333*100/M333,0)</f>
        <v>77.608961831892501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IFERROR(__xludf.DUMMYFUNCTION("IMPORTRANGE(""https://docs.google.com/spreadsheets/d/11923uPwbBZFjjGgGUA6NLw09EwE0CqkOc4q9oUmW1yo/edit?usp=sharing"",""สุโขทัย!J235"")"),1481.63)</f>
        <v>1481.63</v>
      </c>
      <c r="K340" s="342">
        <f t="shared" ca="1" si="103"/>
        <v>102.89097222222222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IFERROR(__xludf.DUMMYFUNCTION("IMPORTRANGE(""https://docs.google.com/spreadsheets/d/11923uPwbBZFjjGgGUA6NLw09EwE0CqkOc4q9oUmW1yo/edit?usp=sharing"",""สุโขทัย!J236"")"),378)</f>
        <v>378</v>
      </c>
      <c r="K341" s="342">
        <f t="shared" ca="1" si="103"/>
        <v>140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IFERROR(__xludf.DUMMYFUNCTION("IMPORTRANGE(""https://docs.google.com/spreadsheets/d/11923uPwbBZFjjGgGUA6NLw09EwE0CqkOc4q9oUmW1yo/edit?usp=sharing"",""สุโขทัย!J237"")"),4465.33)</f>
        <v>4465.33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IFERROR(__xludf.DUMMYFUNCTION("IMPORTRANGE(""https://docs.google.com/spreadsheets/d/11923uPwbBZFjjGgGUA6NLw09EwE0CqkOc4q9oUmW1yo/edit?usp=sharing"",""สุโขทัย!J240"")"),265)</f>
        <v>265</v>
      </c>
      <c r="K345" s="342">
        <f t="shared" ca="1" si="103"/>
        <v>98.148148148148152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IFERROR(__xludf.DUMMYFUNCTION("IMPORTRANGE(""https://docs.google.com/spreadsheets/d/11923uPwbBZFjjGgGUA6NLw09EwE0CqkOc4q9oUmW1yo/edit?usp=sharing"",""สุโขทัย!J241"")"),3319.49)</f>
        <v>3319.49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IFERROR(__xludf.DUMMYFUNCTION("IMPORTRANGE(""https://docs.google.com/spreadsheets/d/11923uPwbBZFjjGgGUA6NLw09EwE0CqkOc4q9oUmW1yo/edit?usp=sharing"",""สุโขทัย!L242"")"),1973483)</f>
        <v>1973483</v>
      </c>
      <c r="M347" s="357"/>
      <c r="N347" s="357">
        <f ca="1">IFERROR(__xludf.DUMMYFUNCTION("IMPORTRANGE(""https://docs.google.com/spreadsheets/d/11923uPwbBZFjjGgGUA6NLw09EwE0CqkOc4q9oUmW1yo/edit?usp=sharing"",""สุโขทัย!M242"")"),1515587.32999999)</f>
        <v>1515587.3299999901</v>
      </c>
      <c r="O347" s="357">
        <f ca="1">+IF(L347&gt;0,N347*100/L347,0)</f>
        <v>76.797587311367266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IFERROR(__xludf.DUMMYFUNCTION("IMPORTRANGE(""https://docs.google.com/spreadsheets/d/11923uPwbBZFjjGgGUA6NLw09EwE0CqkOc4q9oUmW1yo/edit?usp=sharing"",""สุโขทัย!M244"")"),303656.13)</f>
        <v>303656.13</v>
      </c>
      <c r="O349" s="372">
        <f ca="1">+IF(L349&gt;0,N349*100/L349,0)</f>
        <v>82.722057862046427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IFERROR(__xludf.DUMMYFUNCTION("IMPORTRANGE(""https://docs.google.com/spreadsheets/d/11923uPwbBZFjjGgGUA6NLw09EwE0CqkOc4q9oUmW1yo/edit?usp=sharing"",""สุโขทัย!M247"")"),303656.13)</f>
        <v>303656.13</v>
      </c>
      <c r="O352" s="165">
        <f t="shared" ca="1" si="105"/>
        <v>82.722057862046427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IFERROR(__xludf.DUMMYFUNCTION("IMPORTRANGE(""https://docs.google.com/spreadsheets/d/11923uPwbBZFjjGgGUA6NLw09EwE0CqkOc4q9oUmW1yo/edit?usp=sharing"",""สุโขทัย!M249"")"),303656.13)</f>
        <v>303656.13</v>
      </c>
      <c r="O354" s="168">
        <f t="shared" ca="1" si="105"/>
        <v>82.722057862046427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IFERROR(__xludf.DUMMYFUNCTION("IMPORTRANGE(""https://docs.google.com/spreadsheets/d/11923uPwbBZFjjGgGUA6NLw09EwE0CqkOc4q9oUmW1yo/edit?usp=sharing"",""สุโขทัย!M251"")"),79800)</f>
        <v>79800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IFERROR(__xludf.DUMMYFUNCTION("IMPORTRANGE(""https://docs.google.com/spreadsheets/d/11923uPwbBZFjjGgGUA6NLw09EwE0CqkOc4q9oUmW1yo/edit?usp=sharing"",""สุโขทัย!M252"")"),96516.13)</f>
        <v>96516.13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IFERROR(__xludf.DUMMYFUNCTION("IMPORTRANGE(""https://docs.google.com/spreadsheets/d/11923uPwbBZFjjGgGUA6NLw09EwE0CqkOc4q9oUmW1yo/edit?usp=sharing"",""สุโขทัย!M253"")"),31340)</f>
        <v>31340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IFERROR(__xludf.DUMMYFUNCTION("IMPORTRANGE(""https://docs.google.com/spreadsheets/d/11923uPwbBZFjjGgGUA6NLw09EwE0CqkOc4q9oUmW1yo/edit?usp=sharing"",""สุโขทัย!M275"")"),202125)</f>
        <v>202125</v>
      </c>
      <c r="O380" s="372">
        <f ca="1">+IF(L380&gt;0,N380*100/L380,0)</f>
        <v>97.381480053960303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IFERROR(__xludf.DUMMYFUNCTION("IMPORTRANGE(""https://docs.google.com/spreadsheets/d/11923uPwbBZFjjGgGUA6NLw09EwE0CqkOc4q9oUmW1yo/edit?usp=sharing"",""สุโขทัย!M278"")"),202125)</f>
        <v>202125</v>
      </c>
      <c r="O383" s="165">
        <f t="shared" ca="1" si="109"/>
        <v>97.381480053960303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IFERROR(__xludf.DUMMYFUNCTION("IMPORTRANGE(""https://docs.google.com/spreadsheets/d/11923uPwbBZFjjGgGUA6NLw09EwE0CqkOc4q9oUmW1yo/edit?usp=sharing"",""สุโขทัย!M280"")"),202125)</f>
        <v>202125</v>
      </c>
      <c r="O385" s="168">
        <f t="shared" ca="1" si="109"/>
        <v>97.381480053960303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IFERROR(__xludf.DUMMYFUNCTION("IMPORTRANGE(""https://docs.google.com/spreadsheets/d/11923uPwbBZFjjGgGUA6NLw09EwE0CqkOc4q9oUmW1yo/edit?usp=sharing"",""สุโขทัย!M281"")"),58800)</f>
        <v>58800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IFERROR(__xludf.DUMMYFUNCTION("IMPORTRANGE(""https://docs.google.com/spreadsheets/d/11923uPwbBZFjjGgGUA6NLw09EwE0CqkOc4q9oUmW1yo/edit?usp=sharing"",""สุโขทัย!M284"")"),18325)</f>
        <v>18325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IFERROR(__xludf.DUMMYFUNCTION("IMPORTRANGE(""https://docs.google.com/spreadsheets/d/11923uPwbBZFjjGgGUA6NLw09EwE0CqkOc4q9oUmW1yo/edit?usp=sharing"",""สุโขทัย!M296"")"),299185)</f>
        <v>299185</v>
      </c>
      <c r="O401" s="372">
        <f ca="1">+IF(L401&gt;0,N401*100/L401,0)</f>
        <v>99.413523841169635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IFERROR(__xludf.DUMMYFUNCTION("IMPORTRANGE(""https://docs.google.com/spreadsheets/d/11923uPwbBZFjjGgGUA6NLw09EwE0CqkOc4q9oUmW1yo/edit?usp=sharing"",""สุโขทัย!M299"")"),299185)</f>
        <v>299185</v>
      </c>
      <c r="O404" s="168">
        <f t="shared" ca="1" si="112"/>
        <v>99.413523841169635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IFERROR(__xludf.DUMMYFUNCTION("IMPORTRANGE(""https://docs.google.com/spreadsheets/d/11923uPwbBZFjjGgGUA6NLw09EwE0CqkOc4q9oUmW1yo/edit?usp=sharing"",""สุโขทัย!M301"")"),299185)</f>
        <v>299185</v>
      </c>
      <c r="O406" s="168">
        <f t="shared" ca="1" si="112"/>
        <v>99.413523841169635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IFERROR(__xludf.DUMMYFUNCTION("IMPORTRANGE(""https://docs.google.com/spreadsheets/d/11923uPwbBZFjjGgGUA6NLw09EwE0CqkOc4q9oUmW1yo/edit?usp=sharing"",""สุโขทัย!M303"")"),67500)</f>
        <v>67500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IFERROR(__xludf.DUMMYFUNCTION("IMPORTRANGE(""https://docs.google.com/spreadsheets/d/11923uPwbBZFjjGgGUA6NLw09EwE0CqkOc4q9oUmW1yo/edit?usp=sharing"",""สุโขทัย!M305"")"),40740)</f>
        <v>40740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IFERROR(__xludf.DUMMYFUNCTION("IMPORTRANGE(""https://docs.google.com/spreadsheets/d/11923uPwbBZFjjGgGUA6NLw09EwE0CqkOc4q9oUmW1yo/edit?usp=sharing"",""สุโขทัย!J325"")"),85)</f>
        <v>85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IFERROR(__xludf.DUMMYFUNCTION("IMPORTRANGE(""https://docs.google.com/spreadsheets/d/11923uPwbBZFjjGgGUA6NLw09EwE0CqkOc4q9oUmW1yo/edit?usp=sharing"",""สุโขทัย!M330"")"),185960)</f>
        <v>185960</v>
      </c>
      <c r="O435" s="411">
        <f t="shared" ref="O435:O439" ca="1" si="114">+IF(L435&gt;0,N435*100/L435,0)</f>
        <v>83.390134529147986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IFERROR(__xludf.DUMMYFUNCTION("IMPORTRANGE(""https://docs.google.com/spreadsheets/d/11923uPwbBZFjjGgGUA6NLw09EwE0CqkOc4q9oUmW1yo/edit?usp=sharing"",""สุโขทัย!M332"")"),185960)</f>
        <v>185960</v>
      </c>
      <c r="O437" s="168">
        <f t="shared" ca="1" si="114"/>
        <v>83.390134529147986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IFERROR(__xludf.DUMMYFUNCTION("IMPORTRANGE(""https://docs.google.com/spreadsheets/d/11923uPwbBZFjjGgGUA6NLw09EwE0CqkOc4q9oUmW1yo/edit?usp=sharing"",""สุโขทัย!M334"")"),185960)</f>
        <v>185960</v>
      </c>
      <c r="O439" s="168">
        <f t="shared" ca="1" si="114"/>
        <v>83.390134529147986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IFERROR(__xludf.DUMMYFUNCTION("IMPORTRANGE(""https://docs.google.com/spreadsheets/d/11923uPwbBZFjjGgGUA6NLw09EwE0CqkOc4q9oUmW1yo/edit?usp=sharing"",""สุโขทัย!M338"")"),18760)</f>
        <v>18760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IFERROR(__xludf.DUMMYFUNCTION("IMPORTRANGE(""https://docs.google.com/spreadsheets/d/11923uPwbBZFjjGgGUA6NLw09EwE0CqkOc4q9oUmW1yo/edit?usp=sharing"",""สุโขทัย!J350"")"),35802)</f>
        <v>35802</v>
      </c>
      <c r="K455" s="371">
        <f ca="1">IF(I455&gt;0,J455*100/I455,0)</f>
        <v>100.00279321806653</v>
      </c>
      <c r="L455" s="372">
        <f ca="1">IFERROR(__xludf.DUMMYFUNCTION("IMPORTRANGE(""https://docs.google.com/spreadsheets/d/11923uPwbBZFjjGgGUA6NLw09EwE0CqkOc4q9oUmW1yo/edit?usp=sharing"",""สุโขทัย!L350"")"),400323)</f>
        <v>400323</v>
      </c>
      <c r="M455" s="372"/>
      <c r="N455" s="372">
        <f ca="1">IFERROR(__xludf.DUMMYFUNCTION("IMPORTRANGE(""https://docs.google.com/spreadsheets/d/11923uPwbBZFjjGgGUA6NLw09EwE0CqkOc4q9oUmW1yo/edit?usp=sharing"",""สุโขทัย!M350"")"),352935.27)</f>
        <v>352935.27</v>
      </c>
      <c r="O455" s="372">
        <f t="shared" ref="O455:O459" ca="1" si="116">+IF(L455&gt;0,N455*100/L455,0)</f>
        <v>88.16262617936016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IFERROR(__xludf.DUMMYFUNCTION("IMPORTRANGE(""https://docs.google.com/spreadsheets/d/11923uPwbBZFjjGgGUA6NLw09EwE0CqkOc4q9oUmW1yo/edit?usp=sharing"",""สุโขทัย!L352"")"),400323)</f>
        <v>400323</v>
      </c>
      <c r="M457" s="165"/>
      <c r="N457" s="168">
        <f ca="1">IFERROR(__xludf.DUMMYFUNCTION("IMPORTRANGE(""https://docs.google.com/spreadsheets/d/11923uPwbBZFjjGgGUA6NLw09EwE0CqkOc4q9oUmW1yo/edit?usp=sharing"",""สุโขทัย!M352"")"),352935.27)</f>
        <v>352935.27</v>
      </c>
      <c r="O457" s="168">
        <f t="shared" ca="1" si="116"/>
        <v>88.16262617936016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IFERROR(__xludf.DUMMYFUNCTION("IMPORTRANGE(""https://docs.google.com/spreadsheets/d/11923uPwbBZFjjGgGUA6NLw09EwE0CqkOc4q9oUmW1yo/edit?usp=sharing"",""สุโขทัย!L354"")"),400323)</f>
        <v>400323</v>
      </c>
      <c r="M459" s="168"/>
      <c r="N459" s="168">
        <f ca="1">IFERROR(__xludf.DUMMYFUNCTION("IMPORTRANGE(""https://docs.google.com/spreadsheets/d/11923uPwbBZFjjGgGUA6NLw09EwE0CqkOc4q9oUmW1yo/edit?usp=sharing"",""สุโขทัย!M354"")"),352935.27)</f>
        <v>352935.27</v>
      </c>
      <c r="O459" s="168">
        <f t="shared" ca="1" si="116"/>
        <v>88.16262617936016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IFERROR(__xludf.DUMMYFUNCTION("IMPORTRANGE(""https://docs.google.com/spreadsheets/d/11923uPwbBZFjjGgGUA6NLw09EwE0CqkOc4q9oUmW1yo/edit?usp=sharing"",""สุโขทัย!M357"")"),97900)</f>
        <v>97900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IFERROR(__xludf.DUMMYFUNCTION("IMPORTRANGE(""https://docs.google.com/spreadsheets/d/11923uPwbBZFjjGgGUA6NLw09EwE0CqkOc4q9oUmW1yo/edit?usp=sharing"",""สุโขทัย!M358"")"),255035.27)</f>
        <v>255035.27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IFERROR(__xludf.DUMMYFUNCTION("IMPORTRANGE(""https://docs.google.com/spreadsheets/d/11923uPwbBZFjjGgGUA6NLw09EwE0CqkOc4q9oUmW1yo/edit?usp=sharing"",""สุโขทัย!J359"")"),35802)</f>
        <v>35802</v>
      </c>
      <c r="K464" s="268">
        <f t="shared" ref="K464:K515" ca="1" si="117">IF(I464&gt;0,J464*100/I464,0)</f>
        <v>100.00279321806653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IFERROR(__xludf.DUMMYFUNCTION("IMPORTRANGE(""https://docs.google.com/spreadsheets/d/11923uPwbBZFjjGgGUA6NLw09EwE0CqkOc4q9oUmW1yo/edit?usp=sharing"",""สุโขทัย!J376"")"),35802)</f>
        <v>35802</v>
      </c>
      <c r="K481" s="201">
        <f t="shared" ca="1" si="117"/>
        <v>100.00279321806653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IFERROR(__xludf.DUMMYFUNCTION("IMPORTRANGE(""https://docs.google.com/spreadsheets/d/11923uPwbBZFjjGgGUA6NLw09EwE0CqkOc4q9oUmW1yo/edit?usp=sharing"",""สุโขทัย!J377"")"),4578)</f>
        <v>4578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IFERROR(__xludf.DUMMYFUNCTION("IMPORTRANGE(""https://docs.google.com/spreadsheets/d/11923uPwbBZFjjGgGUA6NLw09EwE0CqkOc4q9oUmW1yo/edit?usp=sharing"",""สุโขทัย!J382"")"),662)</f>
        <v>662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IFERROR(__xludf.DUMMYFUNCTION("IMPORTRANGE(""https://docs.google.com/spreadsheets/d/11923uPwbBZFjjGgGUA6NLw09EwE0CqkOc4q9oUmW1yo/edit?usp=sharing"",""สุโขทัย!J383"")"),81)</f>
        <v>81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IFERROR(__xludf.DUMMYFUNCTION("IMPORTRANGE(""https://docs.google.com/spreadsheets/d/11923uPwbBZFjjGgGUA6NLw09EwE0CqkOc4q9oUmW1yo/edit?usp=sharing"",""สุโขทัย!J384"")"),662)</f>
        <v>662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IFERROR(__xludf.DUMMYFUNCTION("IMPORTRANGE(""https://docs.google.com/spreadsheets/d/11923uPwbBZFjjGgGUA6NLw09EwE0CqkOc4q9oUmW1yo/edit?usp=sharing"",""สุโขทัย!J385"")"),81)</f>
        <v>81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IFERROR(__xludf.DUMMYFUNCTION("IMPORTRANGE(""https://docs.google.com/spreadsheets/d/11923uPwbBZFjjGgGUA6NLw09EwE0CqkOc4q9oUmW1yo/edit?usp=sharing"",""สุโขทัย!J388"")"),4308)</f>
        <v>4308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IFERROR(__xludf.DUMMYFUNCTION("IMPORTRANGE(""https://docs.google.com/spreadsheets/d/11923uPwbBZFjjGgGUA6NLw09EwE0CqkOc4q9oUmW1yo/edit?usp=sharing"",""สุโขทัย!J389"")"),452)</f>
        <v>452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IFERROR(__xludf.DUMMYFUNCTION("IMPORTRANGE(""https://docs.google.com/spreadsheets/d/11923uPwbBZFjjGgGUA6NLw09EwE0CqkOc4q9oUmW1yo/edit?usp=sharing"",""สุโขทัย!J392"")"),1851)</f>
        <v>1851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IFERROR(__xludf.DUMMYFUNCTION("IMPORTRANGE(""https://docs.google.com/spreadsheets/d/11923uPwbBZFjjGgGUA6NLw09EwE0CqkOc4q9oUmW1yo/edit?usp=sharing"",""สุโขทัย!J393"")"),1851)</f>
        <v>1851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IFERROR(__xludf.DUMMYFUNCTION("IMPORTRANGE(""https://docs.google.com/spreadsheets/d/11923uPwbBZFjjGgGUA6NLw09EwE0CqkOc4q9oUmW1yo/edit?usp=sharing"",""สุโขทัย!J394"")"),138)</f>
        <v>138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IFERROR(__xludf.DUMMYFUNCTION("IMPORTRANGE(""https://docs.google.com/spreadsheets/d/11923uPwbBZFjjGgGUA6NLw09EwE0CqkOc4q9oUmW1yo/edit?usp=sharing"",""สุโขทัย!J395"")"),1713)</f>
        <v>1713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IFERROR(__xludf.DUMMYFUNCTION("IMPORTRANGE(""https://docs.google.com/spreadsheets/d/11923uPwbBZFjjGgGUA6NLw09EwE0CqkOc4q9oUmW1yo/edit?usp=sharing"",""สุโขทัย!J396"")"),129)</f>
        <v>129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IFERROR(__xludf.DUMMYFUNCTION("IMPORTRANGE(""https://docs.google.com/spreadsheets/d/11923uPwbBZFjjGgGUA6NLw09EwE0CqkOc4q9oUmW1yo/edit?usp=sharing"",""สุโขทัย!J397"")"),1572)</f>
        <v>1572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IFERROR(__xludf.DUMMYFUNCTION("IMPORTRANGE(""https://docs.google.com/spreadsheets/d/11923uPwbBZFjjGgGUA6NLw09EwE0CqkOc4q9oUmW1yo/edit?usp=sharing"",""สุโขทัย!J398"")"),117)</f>
        <v>117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IFERROR(__xludf.DUMMYFUNCTION("IMPORTRANGE(""https://docs.google.com/spreadsheets/d/11923uPwbBZFjjGgGUA6NLw09EwE0CqkOc4q9oUmW1yo/edit?usp=sharing"",""สุโขทัย!J399"")"),141)</f>
        <v>141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IFERROR(__xludf.DUMMYFUNCTION("IMPORTRANGE(""https://docs.google.com/spreadsheets/d/11923uPwbBZFjjGgGUA6NLw09EwE0CqkOc4q9oUmW1yo/edit?usp=sharing"",""สุโขทัย!M428"")"),22320)</f>
        <v>22320</v>
      </c>
      <c r="O533" s="411">
        <f t="shared" ref="O533:O537" ca="1" si="118">+IF(L533&gt;0,N533*100/L533,0)</f>
        <v>64.99708794408852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IFERROR(__xludf.DUMMYFUNCTION("IMPORTRANGE(""https://docs.google.com/spreadsheets/d/11923uPwbBZFjjGgGUA6NLw09EwE0CqkOc4q9oUmW1yo/edit?usp=sharing"",""สุโขทัย!M430"")"),22320)</f>
        <v>22320</v>
      </c>
      <c r="O535" s="168">
        <f t="shared" ca="1" si="118"/>
        <v>64.99708794408852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IFERROR(__xludf.DUMMYFUNCTION("IMPORTRANGE(""https://docs.google.com/spreadsheets/d/11923uPwbBZFjjGgGUA6NLw09EwE0CqkOc4q9oUmW1yo/edit?usp=sharing"",""สุโขทัย!M432"")"),22320)</f>
        <v>22320</v>
      </c>
      <c r="O537" s="168">
        <f t="shared" ca="1" si="118"/>
        <v>64.99708794408852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IFERROR(__xludf.DUMMYFUNCTION("IMPORTRANGE(""https://docs.google.com/spreadsheets/d/11923uPwbBZFjjGgGUA6NLw09EwE0CqkOc4q9oUmW1yo/edit?usp=sharing"",""สุโขทัย!M436"")"),3580)</f>
        <v>3580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IFERROR(__xludf.DUMMYFUNCTION("IMPORTRANGE(""https://docs.google.com/spreadsheets/d/11923uPwbBZFjjGgGUA6NLw09EwE0CqkOc4q9oUmW1yo/edit?usp=sharing"",""สุโขทัย!J459"")"),7623)</f>
        <v>7623</v>
      </c>
      <c r="K564" s="371">
        <f ca="1">IF(I564&gt;0,J564*100/I564,0)</f>
        <v>363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IFERROR(__xludf.DUMMYFUNCTION("IMPORTRANGE(""https://docs.google.com/spreadsheets/d/11923uPwbBZFjjGgGUA6NLw09EwE0CqkOc4q9oUmW1yo/edit?usp=sharing"",""สุโขทัย!M459"")"),105975.48)</f>
        <v>105975.48</v>
      </c>
      <c r="O564" s="372">
        <f t="shared" ref="O564:O568" ca="1" si="122">+IF(L564&gt;0,N564*100/L564,0)</f>
        <v>74.504696287964009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IFERROR(__xludf.DUMMYFUNCTION("IMPORTRANGE(""https://docs.google.com/spreadsheets/d/11923uPwbBZFjjGgGUA6NLw09EwE0CqkOc4q9oUmW1yo/edit?usp=sharing"",""สุโขทัย!M461"")"),105975.48)</f>
        <v>105975.48</v>
      </c>
      <c r="O566" s="168">
        <f t="shared" ca="1" si="122"/>
        <v>74.504696287964009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IFERROR(__xludf.DUMMYFUNCTION("IMPORTRANGE(""https://docs.google.com/spreadsheets/d/11923uPwbBZFjjGgGUA6NLw09EwE0CqkOc4q9oUmW1yo/edit?usp=sharing"",""สุโขทัย!M463"")"),105975.48)</f>
        <v>105975.48</v>
      </c>
      <c r="O568" s="168">
        <f t="shared" ca="1" si="122"/>
        <v>74.504696287964009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IFERROR(__xludf.DUMMYFUNCTION("IMPORTRANGE(""https://docs.google.com/spreadsheets/d/11923uPwbBZFjjGgGUA6NLw09EwE0CqkOc4q9oUmW1yo/edit?usp=sharing"",""สุโขทัย!M466"")"),75935.48)</f>
        <v>75935.48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IFERROR(__xludf.DUMMYFUNCTION("IMPORTRANGE(""https://docs.google.com/spreadsheets/d/11923uPwbBZFjjGgGUA6NLw09EwE0CqkOc4q9oUmW1yo/edit?usp=sharing"",""สุโขทัย!M467"")"),30040)</f>
        <v>30040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IFERROR(__xludf.DUMMYFUNCTION("IMPORTRANGE(""https://docs.google.com/spreadsheets/d/11923uPwbBZFjjGgGUA6NLw09EwE0CqkOc4q9oUmW1yo/edit?usp=sharing"",""สุโขทัย!J468"")"),7623)</f>
        <v>7623</v>
      </c>
      <c r="K573" s="201">
        <f ca="1">IF(I573&gt;0,J573*100/I573,0)</f>
        <v>363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IFERROR(__xludf.DUMMYFUNCTION("IMPORTRANGE(""https://docs.google.com/spreadsheets/d/11923uPwbBZFjjGgGUA6NLw09EwE0CqkOc4q9oUmW1yo/edit?usp=sharing"",""สุโขทัย!J472"")"),7187)</f>
        <v>7187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IFERROR(__xludf.DUMMYFUNCTION("IMPORTRANGE(""https://docs.google.com/spreadsheets/d/11923uPwbBZFjjGgGUA6NLw09EwE0CqkOc4q9oUmW1yo/edit?usp=sharing"",""สุโขทัย!J475"")"),40)</f>
        <v>40</v>
      </c>
      <c r="K580" s="371">
        <f ca="1">IF(I580&gt;0,J580*100/I580,0)</f>
        <v>44.444444444444443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IFERROR(__xludf.DUMMYFUNCTION("IMPORTRANGE(""https://docs.google.com/spreadsheets/d/11923uPwbBZFjjGgGUA6NLw09EwE0CqkOc4q9oUmW1yo/edit?usp=sharing"",""สุโขทัย!J484"")"),97)</f>
        <v>97</v>
      </c>
      <c r="K589" s="163">
        <f t="shared" ref="K589:K596" ca="1" si="125">IF(I589&gt;0,J589*100/I589,0)</f>
        <v>107.77777777777777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IFERROR(__xludf.DUMMYFUNCTION("IMPORTRANGE(""https://docs.google.com/spreadsheets/d/11923uPwbBZFjjGgGUA6NLw09EwE0CqkOc4q9oUmW1yo/edit?usp=sharing"",""สุโขทัย!J485"")"),101.98)</f>
        <v>101.98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IFERROR(__xludf.DUMMYFUNCTION("IMPORTRANGE(""https://docs.google.com/spreadsheets/d/11923uPwbBZFjjGgGUA6NLw09EwE0CqkOc4q9oUmW1yo/edit?usp=sharing"",""สุโขทัย!J486"")"),104)</f>
        <v>104</v>
      </c>
      <c r="K591" s="163">
        <f t="shared" ca="1" si="125"/>
        <v>115.55555555555556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IFERROR(__xludf.DUMMYFUNCTION("IMPORTRANGE(""https://docs.google.com/spreadsheets/d/11923uPwbBZFjjGgGUA6NLw09EwE0CqkOc4q9oUmW1yo/edit?usp=sharing"",""สุโขทัย!J487"")"),105.53)</f>
        <v>105.53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IFERROR(__xludf.DUMMYFUNCTION("IMPORTRANGE(""https://docs.google.com/spreadsheets/d/11923uPwbBZFjjGgGUA6NLw09EwE0CqkOc4q9oUmW1yo/edit?usp=sharing"",""สุโขทัย!J488"")"),40)</f>
        <v>40</v>
      </c>
      <c r="K593" s="163">
        <f t="shared" ca="1" si="125"/>
        <v>44.444444444444443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IFERROR(__xludf.DUMMYFUNCTION("IMPORTRANGE(""https://docs.google.com/spreadsheets/d/11923uPwbBZFjjGgGUA6NLw09EwE0CqkOc4q9oUmW1yo/edit?usp=sharing"",""สุโขทัย!J489"")"),40.83)</f>
        <v>40.83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IFERROR(__xludf.DUMMYFUNCTION("IMPORTRANGE(""https://docs.google.com/spreadsheets/d/11923uPwbBZFjjGgGUA6NLw09EwE0CqkOc4q9oUmW1yo/edit?usp=sharing"",""สุโขทัย!J490"")"),40)</f>
        <v>40</v>
      </c>
      <c r="K595" s="163">
        <f t="shared" ca="1" si="125"/>
        <v>44.444444444444443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IFERROR(__xludf.DUMMYFUNCTION("IMPORTRANGE(""https://docs.google.com/spreadsheets/d/11923uPwbBZFjjGgGUA6NLw09EwE0CqkOc4q9oUmW1yo/edit?usp=sharing"",""สุโขทัย!J491"")"),40.83)</f>
        <v>40.83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IFERROR(__xludf.DUMMYFUNCTION("IMPORTRANGE(""https://docs.google.com/spreadsheets/d/11923uPwbBZFjjGgGUA6NLw09EwE0CqkOc4q9oUmW1yo/edit?usp=sharing"",""สุโขทัย!L492"")"),1800)</f>
        <v>1800</v>
      </c>
      <c r="M597" s="411"/>
      <c r="N597" s="411">
        <f ca="1">IFERROR(__xludf.DUMMYFUNCTION("IMPORTRANGE(""https://docs.google.com/spreadsheets/d/11923uPwbBZFjjGgGUA6NLw09EwE0CqkOc4q9oUmW1yo/edit?usp=sharing"",""สุโขทัย!M492"")"),1840)</f>
        <v>1840</v>
      </c>
      <c r="O597" s="411">
        <f t="shared" ref="O597:O601" ca="1" si="126">+IF(L597&gt;0,N597*100/L597,0)</f>
        <v>102.22222222222223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IFERROR(__xludf.DUMMYFUNCTION("IMPORTRANGE(""https://docs.google.com/spreadsheets/d/11923uPwbBZFjjGgGUA6NLw09EwE0CqkOc4q9oUmW1yo/edit?usp=sharing"",""สุโขทัย!L494"")"),1800)</f>
        <v>1800</v>
      </c>
      <c r="M599" s="165"/>
      <c r="N599" s="168">
        <f ca="1">IFERROR(__xludf.DUMMYFUNCTION("IMPORTRANGE(""https://docs.google.com/spreadsheets/d/11923uPwbBZFjjGgGUA6NLw09EwE0CqkOc4q9oUmW1yo/edit?usp=sharing"",""สุโขทัย!M494"")"),1840)</f>
        <v>1840</v>
      </c>
      <c r="O599" s="168">
        <f t="shared" ca="1" si="126"/>
        <v>102.22222222222223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IFERROR(__xludf.DUMMYFUNCTION("IMPORTRANGE(""https://docs.google.com/spreadsheets/d/11923uPwbBZFjjGgGUA6NLw09EwE0CqkOc4q9oUmW1yo/edit?usp=sharing"",""สุโขทัย!L496"")"),1800)</f>
        <v>1800</v>
      </c>
      <c r="M601" s="168"/>
      <c r="N601" s="168">
        <f ca="1">IFERROR(__xludf.DUMMYFUNCTION("IMPORTRANGE(""https://docs.google.com/spreadsheets/d/11923uPwbBZFjjGgGUA6NLw09EwE0CqkOc4q9oUmW1yo/edit?usp=sharing"",""สุโขทัย!M496"")"),1840)</f>
        <v>1840</v>
      </c>
      <c r="O601" s="168">
        <f t="shared" ca="1" si="126"/>
        <v>102.22222222222223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IFERROR(__xludf.DUMMYFUNCTION("IMPORTRANGE(""https://docs.google.com/spreadsheets/d/11923uPwbBZFjjGgGUA6NLw09EwE0CqkOc4q9oUmW1yo/edit?usp=sharing"",""สุโขทัย!M500"")"),1840)</f>
        <v>1840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IFERROR(__xludf.DUMMYFUNCTION("IMPORTRANGE(""https://docs.google.com/spreadsheets/d/11923uPwbBZFjjGgGUA6NLw09EwE0CqkOc4q9oUmW1yo/edit?usp=sharing"",""สุโขทัย!J508"")"),347)</f>
        <v>347</v>
      </c>
      <c r="K613" s="163">
        <f t="shared" ca="1" si="127"/>
        <v>347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IFERROR(__xludf.DUMMYFUNCTION("IMPORTRANGE(""https://docs.google.com/spreadsheets/d/11923uPwbBZFjjGgGUA6NLw09EwE0CqkOc4q9oUmW1yo/edit?usp=sharing"",""สุโขทัย!J509"")"),347)</f>
        <v>347</v>
      </c>
      <c r="K614" s="163">
        <f t="shared" ca="1" si="127"/>
        <v>347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IFERROR(__xludf.DUMMYFUNCTION("IMPORTRANGE(""https://docs.google.com/spreadsheets/d/11923uPwbBZFjjGgGUA6NLw09EwE0CqkOc4q9oUmW1yo/edit?usp=sharing"",""สุโขทัย!J511"")"),347)</f>
        <v>347</v>
      </c>
      <c r="K616" s="163">
        <f t="shared" ca="1" si="127"/>
        <v>347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IFERROR(__xludf.DUMMYFUNCTION("IMPORTRANGE(""https://docs.google.com/spreadsheets/d/11923uPwbBZFjjGgGUA6NLw09EwE0CqkOc4q9oUmW1yo/edit?usp=sharing"",""สุโขทัย!J523"")"),5128906.88)</f>
        <v>5128906.88</v>
      </c>
      <c r="K628" s="342">
        <f t="shared" ref="K628:K635" ca="1" si="129">IF(I628&gt;0,J628*100/I628,0)</f>
        <v>83.706763782071917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IFERROR(__xludf.DUMMYFUNCTION("IMPORTRANGE(""https://docs.google.com/spreadsheets/d/11923uPwbBZFjjGgGUA6NLw09EwE0CqkOc4q9oUmW1yo/edit?usp=sharing"",""สุโขทัย!J524"")"),385)</f>
        <v>385</v>
      </c>
      <c r="K629" s="342">
        <f t="shared" ca="1" si="129"/>
        <v>90.375586854460096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IFERROR(__xludf.DUMMYFUNCTION("IMPORTRANGE(""https://docs.google.com/spreadsheets/d/11923uPwbBZFjjGgGUA6NLw09EwE0CqkOc4q9oUmW1yo/edit?usp=sharing"",""สุโขทัย!J525"")"),1670742.23)</f>
        <v>1670742.23</v>
      </c>
      <c r="K630" s="342">
        <f t="shared" ca="1" si="129"/>
        <v>23.840188179503279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IFERROR(__xludf.DUMMYFUNCTION("IMPORTRANGE(""https://docs.google.com/spreadsheets/d/11923uPwbBZFjjGgGUA6NLw09EwE0CqkOc4q9oUmW1yo/edit?usp=sharing"",""สุโขทัย!J526"")"),228)</f>
        <v>228</v>
      </c>
      <c r="K631" s="342">
        <f t="shared" ca="1" si="129"/>
        <v>89.0625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IFERROR(__xludf.DUMMYFUNCTION("IMPORTRANGE(""https://docs.google.com/spreadsheets/d/11923uPwbBZFjjGgGUA6NLw09EwE0CqkOc4q9oUmW1yo/edit?usp=sharing"",""สุโขทัย!J527"")"),989787.22)</f>
        <v>989787.22</v>
      </c>
      <c r="K632" s="342">
        <f t="shared" ca="1" si="129"/>
        <v>37.154032250093877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IFERROR(__xludf.DUMMYFUNCTION("IMPORTRANGE(""https://docs.google.com/spreadsheets/d/11923uPwbBZFjjGgGUA6NLw09EwE0CqkOc4q9oUmW1yo/edit?usp=sharing"",""สุโขทัย!J528"")"),149)</f>
        <v>149</v>
      </c>
      <c r="K633" s="342">
        <f t="shared" ca="1" si="129"/>
        <v>82.777777777777771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6011374</v>
      </c>
      <c r="M8" s="23">
        <f t="shared" ca="1" si="0"/>
        <v>3878597</v>
      </c>
      <c r="N8" s="23">
        <f t="shared" ca="1" si="0"/>
        <v>4726787.22</v>
      </c>
      <c r="O8" s="22">
        <f t="shared" ref="O8:O16" ca="1" si="1">IF(L8&gt;0,N8*100/L8,0)</f>
        <v>78.630729347400447</v>
      </c>
      <c r="P8" s="22">
        <f t="shared" ref="P8:P16" ca="1" si="2">IF(M8&gt;0,N8*100/M8,0)</f>
        <v>121.86848027779116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6011374</v>
      </c>
      <c r="M10" s="30">
        <f t="shared" ca="1" si="4"/>
        <v>3878597</v>
      </c>
      <c r="N10" s="30">
        <f t="shared" ca="1" si="4"/>
        <v>4726787.22</v>
      </c>
      <c r="O10" s="29">
        <f t="shared" ca="1" si="1"/>
        <v>78.630729347400447</v>
      </c>
      <c r="P10" s="29">
        <f t="shared" ca="1" si="2"/>
        <v>121.86848027779116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5038974</v>
      </c>
      <c r="M12" s="39">
        <f t="shared" ca="1" si="6"/>
        <v>2906197</v>
      </c>
      <c r="N12" s="39">
        <f t="shared" ca="1" si="6"/>
        <v>3881357.52</v>
      </c>
      <c r="O12" s="39">
        <f t="shared" ca="1" si="1"/>
        <v>77.026742348740044</v>
      </c>
      <c r="P12" s="39">
        <f t="shared" ca="1" si="2"/>
        <v>133.55452228462144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2076932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2962042</v>
      </c>
      <c r="M14" s="39">
        <f t="shared" si="8"/>
        <v>0</v>
      </c>
      <c r="N14" s="39">
        <f t="shared" ca="1" si="8"/>
        <v>1303451.69</v>
      </c>
      <c r="O14" s="39">
        <f t="shared" ca="1" si="1"/>
        <v>44.005172445225284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972400</v>
      </c>
      <c r="M16" s="39">
        <f t="shared" ca="1" si="10"/>
        <v>972400</v>
      </c>
      <c r="N16" s="39">
        <f t="shared" ca="1" si="10"/>
        <v>845429.7</v>
      </c>
      <c r="O16" s="50">
        <f t="shared" ca="1" si="1"/>
        <v>86.942585355820654</v>
      </c>
      <c r="P16" s="50">
        <f t="shared" ca="1" si="2"/>
        <v>86.942585355820654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3808797</v>
      </c>
      <c r="M18" s="23">
        <f t="shared" ca="1" si="11"/>
        <v>3878597</v>
      </c>
      <c r="N18" s="23">
        <f t="shared" ca="1" si="11"/>
        <v>3423335.5300000003</v>
      </c>
      <c r="O18" s="22">
        <f t="shared" ref="O18:O20" ca="1" si="12">IF(L18&gt;0,N18*100/L18,0)</f>
        <v>89.879705586829644</v>
      </c>
      <c r="P18" s="22">
        <f t="shared" ref="P18:P26" ca="1" si="13">IF(M18&gt;0,N18*100/M18,0)</f>
        <v>88.262212599040325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3808797</v>
      </c>
      <c r="M20" s="30">
        <f t="shared" ca="1" si="15"/>
        <v>3878597</v>
      </c>
      <c r="N20" s="30">
        <f t="shared" ca="1" si="15"/>
        <v>3423335.5300000003</v>
      </c>
      <c r="O20" s="29">
        <f t="shared" ca="1" si="12"/>
        <v>89.879705586829644</v>
      </c>
      <c r="P20" s="29">
        <f t="shared" ca="1" si="13"/>
        <v>88.262212599040325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2836397</v>
      </c>
      <c r="M22" s="42">
        <f t="shared" ca="1" si="18"/>
        <v>2906197</v>
      </c>
      <c r="N22" s="39">
        <f t="shared" ca="1" si="18"/>
        <v>2577905.83</v>
      </c>
      <c r="O22" s="39">
        <f t="shared" ca="1" si="17"/>
        <v>90.886636461680084</v>
      </c>
      <c r="P22" s="39">
        <f t="shared" ca="1" si="13"/>
        <v>88.70375373727245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2076932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759465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972400</v>
      </c>
      <c r="M26" s="50">
        <f t="shared" ca="1" si="22"/>
        <v>972400</v>
      </c>
      <c r="N26" s="50">
        <f t="shared" ca="1" si="22"/>
        <v>845429.7</v>
      </c>
      <c r="O26" s="50">
        <f t="shared" ca="1" si="17"/>
        <v>86.942585355820654</v>
      </c>
      <c r="P26" s="50">
        <f t="shared" ca="1" si="13"/>
        <v>86.942585355820654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2202577</v>
      </c>
      <c r="M28" s="23">
        <f t="shared" si="23"/>
        <v>0</v>
      </c>
      <c r="N28" s="23">
        <f t="shared" ca="1" si="23"/>
        <v>1303451.69</v>
      </c>
      <c r="O28" s="22">
        <f t="shared" ref="O28:O30" ca="1" si="24">IF(L28&gt;0,N28*100/L28,0)</f>
        <v>59.178484566033333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2202577</v>
      </c>
      <c r="M30" s="30">
        <f t="shared" si="27"/>
        <v>0</v>
      </c>
      <c r="N30" s="30">
        <f t="shared" ca="1" si="27"/>
        <v>1303451.69</v>
      </c>
      <c r="O30" s="29">
        <f t="shared" ca="1" si="24"/>
        <v>59.178484566033333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2202577</v>
      </c>
      <c r="M32" s="39">
        <f t="shared" si="30"/>
        <v>0</v>
      </c>
      <c r="N32" s="39">
        <f t="shared" ca="1" si="30"/>
        <v>1303451.69</v>
      </c>
      <c r="O32" s="39">
        <f t="shared" ca="1" si="29"/>
        <v>59.178484566033333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2202577</v>
      </c>
      <c r="M34" s="39">
        <f t="shared" si="32"/>
        <v>0</v>
      </c>
      <c r="N34" s="39">
        <f t="shared" ca="1" si="32"/>
        <v>1303451.69</v>
      </c>
      <c r="O34" s="39">
        <f t="shared" ca="1" si="29"/>
        <v>59.178484566033333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3808797</v>
      </c>
      <c r="M37" s="55">
        <f t="shared" ca="1" si="33"/>
        <v>3878597</v>
      </c>
      <c r="N37" s="55">
        <f t="shared" ca="1" si="33"/>
        <v>3423335.5300000003</v>
      </c>
      <c r="O37" s="56">
        <f t="shared" ca="1" si="29"/>
        <v>89.879705586829644</v>
      </c>
      <c r="P37" s="56">
        <f t="shared" ca="1" si="25"/>
        <v>88.262212599040325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1615954</v>
      </c>
      <c r="M41" s="79">
        <f t="shared" ca="1" si="34"/>
        <v>1615954</v>
      </c>
      <c r="N41" s="79">
        <f t="shared" ca="1" si="34"/>
        <v>1423100.77</v>
      </c>
      <c r="O41" s="78">
        <f t="shared" ref="O41:O43" ca="1" si="35">IF(L41&gt;0,N41*100/L41,0)</f>
        <v>88.06567328030377</v>
      </c>
      <c r="P41" s="78">
        <f t="shared" ref="P41:P43" ca="1" si="36">IF(M41&gt;0,N41*100/M41,0)</f>
        <v>88.06567328030377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1615954</v>
      </c>
      <c r="M43" s="79">
        <f t="shared" ca="1" si="38"/>
        <v>1615954</v>
      </c>
      <c r="N43" s="79">
        <f t="shared" ca="1" si="38"/>
        <v>1423100.77</v>
      </c>
      <c r="O43" s="78">
        <f t="shared" ca="1" si="35"/>
        <v>88.06567328030377</v>
      </c>
      <c r="P43" s="78">
        <f t="shared" ca="1" si="36"/>
        <v>88.06567328030377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735954</v>
      </c>
      <c r="M45" s="50">
        <f ca="1">IFERROR(__xludf.DUMMYFUNCTION("IMPORTRANGE(""https://docs.google.com/spreadsheets/d/1Yj_ptqi66GCucihVvJfMjLAmec39IyEx_6qawtMGysU/edit?usp=sharing"",""สบก!Q35"")"),735954)</f>
        <v>735954</v>
      </c>
      <c r="N45" s="50">
        <f ca="1">IFERROR(__xludf.DUMMYFUNCTION("IMPORTRANGE(""https://docs.google.com/spreadsheets/d/1Yj_ptqi66GCucihVvJfMjLAmec39IyEx_6qawtMGysU/edit?usp=sharing"",""สบก!R35"")"),670071.07)</f>
        <v>670071.06999999995</v>
      </c>
      <c r="O45" s="39">
        <f ca="1">IF(L45&gt;0,N45*100/L45,0)</f>
        <v>91.047955442867348</v>
      </c>
      <c r="P45" s="39">
        <f ca="1">IF(M45&gt;0,N45*100/M45,0)</f>
        <v>91.047955442867348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IFERROR(__xludf.DUMMYFUNCTION("IMPORTRANGE(""https://docs.google.com/spreadsheets/d/1Yj_ptqi66GCucihVvJfMjLAmec39IyEx_6qawtMGysU/edit?usp=sharing"",""สบก!M35"")"),735954)</f>
        <v>735954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IFERROR(__xludf.DUMMYFUNCTION("IMPORTRANGE(""https://docs.google.com/spreadsheets/d/1Yj_ptqi66GCucihVvJfMjLAmec39IyEx_6qawtMGysU/edit?usp=sharing"",""สบก!O35"")"),880000)</f>
        <v>880000</v>
      </c>
      <c r="M49" s="50">
        <f ca="1">L49</f>
        <v>880000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85.571556818181818</v>
      </c>
      <c r="P49" s="50">
        <f ca="1">IF(M49&gt;0,N49*100/M49,0)</f>
        <v>85.571556818181818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594978</v>
      </c>
      <c r="M53" s="121">
        <f t="shared" ca="1" si="39"/>
        <v>594978</v>
      </c>
      <c r="N53" s="121">
        <f t="shared" ca="1" si="39"/>
        <v>553628</v>
      </c>
      <c r="O53" s="120">
        <f t="shared" ref="O53:O55" ca="1" si="40">IF(L53&gt;0,N53*100/L53,0)</f>
        <v>93.050163199311569</v>
      </c>
      <c r="P53" s="120">
        <f t="shared" ref="P53:P55" ca="1" si="41">IF(M53&gt;0,N53*100/M53,0)</f>
        <v>93.050163199311569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594978</v>
      </c>
      <c r="M55" s="121">
        <f t="shared" ca="1" si="43"/>
        <v>594978</v>
      </c>
      <c r="N55" s="121">
        <f t="shared" ca="1" si="43"/>
        <v>553628</v>
      </c>
      <c r="O55" s="120">
        <f t="shared" ca="1" si="40"/>
        <v>93.050163199311569</v>
      </c>
      <c r="P55" s="120">
        <f t="shared" ca="1" si="41"/>
        <v>93.050163199311569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594978</v>
      </c>
      <c r="M57" s="50">
        <f ca="1">IFERROR(__xludf.DUMMYFUNCTION("IMPORTRANGE(""https://docs.google.com/spreadsheets/d/1Yj_ptqi66GCucihVvJfMjLAmec39IyEx_6qawtMGysU/edit?usp=sharing"",""สบก!Z35"")"),594978)</f>
        <v>594978</v>
      </c>
      <c r="N57" s="50">
        <f ca="1">IFERROR(__xludf.DUMMYFUNCTION("IMPORTRANGE(""https://docs.google.com/spreadsheets/d/1Yj_ptqi66GCucihVvJfMjLAmec39IyEx_6qawtMGysU/edit?usp=sharing"",""สบก!AA35"")"),553628)</f>
        <v>553628</v>
      </c>
      <c r="O57" s="39">
        <f ca="1">IF(L57&gt;0,N57*100/L57,0)</f>
        <v>93.050163199311569</v>
      </c>
      <c r="P57" s="39">
        <f ca="1">IF(M57&gt;0,N57*100/M57,0)</f>
        <v>93.050163199311569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IFERROR(__xludf.DUMMYFUNCTION("IMPORTRANGE(""https://docs.google.com/spreadsheets/d/1Yj_ptqi66GCucihVvJfMjLAmec39IyEx_6qawtMGysU/edit?usp=sharing"",""สบก!V35"")"),594978)</f>
        <v>594978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182126</v>
      </c>
      <c r="O94" s="151">
        <f t="shared" ref="O94:O96" ca="1" si="53">IF(L94&gt;0,N94*100/L94,0)</f>
        <v>84.907226107226109</v>
      </c>
      <c r="P94" s="151">
        <f t="shared" ref="P94:P96" ca="1" si="54">IF(M94&gt;0,N94*100/M94,0)</f>
        <v>84.907226107226109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182126</v>
      </c>
      <c r="O96" s="156">
        <f t="shared" ca="1" si="53"/>
        <v>84.907226107226109</v>
      </c>
      <c r="P96" s="156">
        <f t="shared" ca="1" si="54"/>
        <v>84.907226107226109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IFERROR(__xludf.DUMMYFUNCTION("IMPORTRANGE(""https://docs.google.com/spreadsheets/d/1Yj_ptqi66GCucihVvJfMjLAmec39IyEx_6qawtMGysU/edit?usp=sharing"",""สบก!AS35"")"),89726)</f>
        <v>89726</v>
      </c>
      <c r="O98" s="168">
        <f ca="1">IF(L98&gt;0,N98*100/L98,0)</f>
        <v>73.485667485667491</v>
      </c>
      <c r="P98" s="168">
        <f ca="1">IF(M98&gt;0,N98*100/M98,0)</f>
        <v>73.485667485667491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77611.600000000006</v>
      </c>
      <c r="O118" s="151">
        <f t="shared" ref="O118:O120" ca="1" si="59">IF(L118&gt;0,N118*100/L118,0)</f>
        <v>94.143134400776333</v>
      </c>
      <c r="P118" s="151">
        <f t="shared" ref="P118:P120" ca="1" si="60">IF(M118&gt;0,N118*100/M118,0)</f>
        <v>94.143134400776333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77611.600000000006</v>
      </c>
      <c r="O120" s="156">
        <f t="shared" ca="1" si="59"/>
        <v>94.143134400776333</v>
      </c>
      <c r="P120" s="156">
        <f t="shared" ca="1" si="60"/>
        <v>94.143134400776333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IFERROR(__xludf.DUMMYFUNCTION("IMPORTRANGE(""https://docs.google.com/spreadsheets/d/1Yj_ptqi66GCucihVvJfMjLAmec39IyEx_6qawtMGysU/edit?usp=sharing"",""สบก!BB35"")"),77611.6)</f>
        <v>77611.600000000006</v>
      </c>
      <c r="O122" s="168">
        <f ca="1">IF(L122&gt;0,N122*100/L122,0)</f>
        <v>94.143134400776333</v>
      </c>
      <c r="P122" s="168">
        <f ca="1">IF(M122&gt;0,N122*100/M122,0)</f>
        <v>94.143134400776333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133100</v>
      </c>
      <c r="M140" s="152">
        <f t="shared" ca="1" si="64"/>
        <v>133100</v>
      </c>
      <c r="N140" s="152">
        <f t="shared" ca="1" si="64"/>
        <v>107872.6</v>
      </c>
      <c r="O140" s="151">
        <f t="shared" ref="O140:O142" ca="1" si="65">IF(L140&gt;0,N140*100/L140,0)</f>
        <v>81.046280991735543</v>
      </c>
      <c r="P140" s="151">
        <f t="shared" ref="P140:P142" ca="1" si="66">IF(M140&gt;0,N140*100/M140,0)</f>
        <v>81.046280991735543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133100</v>
      </c>
      <c r="M142" s="88">
        <f t="shared" ca="1" si="68"/>
        <v>133100</v>
      </c>
      <c r="N142" s="88">
        <f t="shared" ca="1" si="68"/>
        <v>107872.6</v>
      </c>
      <c r="O142" s="156">
        <f t="shared" ca="1" si="65"/>
        <v>81.046280991735543</v>
      </c>
      <c r="P142" s="156">
        <f t="shared" ca="1" si="66"/>
        <v>81.046280991735543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133100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IFERROR(__xludf.DUMMYFUNCTION("IMPORTRANGE(""https://docs.google.com/spreadsheets/d/1Yj_ptqi66GCucihVvJfMjLAmec39IyEx_6qawtMGysU/edit?usp=sharing"",""สบก!BK35"")"),107872.6)</f>
        <v>107872.6</v>
      </c>
      <c r="O144" s="168">
        <f ca="1">IF(L144&gt;0,N144*100/L144,0)</f>
        <v>81.046280991735543</v>
      </c>
      <c r="P144" s="168">
        <f ca="1">IF(M144&gt;0,N144*100/M144,0)</f>
        <v>81.046280991735543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IFERROR(__xludf.DUMMYFUNCTION("IMPORTRANGE(""https://docs.google.com/spreadsheets/d/1Yj_ptqi66GCucihVvJfMjLAmec39IyEx_6qawtMGysU/edit?usp=sharing"",""สบก!BG35"")"),133100)</f>
        <v>133100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IFERROR(__xludf.DUMMYFUNCTION("IMPORTRANGE(""https://docs.google.com/spreadsheets/d/11923uPwbBZFjjGgGUA6NLw09EwE0CqkOc4q9oUmW1yo/edit?usp=sharing"",""อุตรดิตถ์!J114"")"),30000)</f>
        <v>30000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IFERROR(__xludf.DUMMYFUNCTION("IMPORTRANGE(""https://docs.google.com/spreadsheets/d/11923uPwbBZFjjGgGUA6NLw09EwE0CqkOc4q9oUmW1yo/edit?usp=sharing"",""อุตรดิตถ์!J125"")"),30000)</f>
        <v>30000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51125</v>
      </c>
      <c r="N220" s="152">
        <f t="shared" ca="1" si="72"/>
        <v>51125</v>
      </c>
      <c r="O220" s="151">
        <f t="shared" ref="O220:O222" ca="1" si="73">IF(L220&gt;0,N220*100/L220,0)</f>
        <v>242.01183431952663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51125</v>
      </c>
      <c r="N222" s="88">
        <f t="shared" ca="1" si="76"/>
        <v>51125</v>
      </c>
      <c r="O222" s="156">
        <f t="shared" ca="1" si="73"/>
        <v>242.01183431952663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IFERROR(__xludf.DUMMYFUNCTION("IMPORTRANGE(""https://docs.google.com/spreadsheets/d/1Yj_ptqi66GCucihVvJfMjLAmec39IyEx_6qawtMGysU/edit?usp=sharing"",""สบก!BS35"")"),51125)</f>
        <v>51125</v>
      </c>
      <c r="N224" s="168">
        <f ca="1">IFERROR(__xludf.DUMMYFUNCTION("IMPORTRANGE(""https://docs.google.com/spreadsheets/d/1Yj_ptqi66GCucihVvJfMjLAmec39IyEx_6qawtMGysU/edit?usp=sharing"",""สบก!BT35"")"),51125)</f>
        <v>51125</v>
      </c>
      <c r="O224" s="168">
        <f ca="1">IF(L224&gt;0,N224*100/L224,0)</f>
        <v>242.01183431952663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185405.76</v>
      </c>
      <c r="O250" s="151">
        <f t="shared" ref="O250:O252" ca="1" si="78">IF(L250&gt;0,N250*100/L250,0)</f>
        <v>91.153274336283189</v>
      </c>
      <c r="P250" s="151">
        <f t="shared" ref="P250:P252" ca="1" si="79">IF(M250&gt;0,N250*100/M250,0)</f>
        <v>91.153274336283189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185405.76</v>
      </c>
      <c r="O252" s="156">
        <f t="shared" ca="1" si="78"/>
        <v>91.153274336283189</v>
      </c>
      <c r="P252" s="156">
        <f t="shared" ca="1" si="79"/>
        <v>91.153274336283189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IFERROR(__xludf.DUMMYFUNCTION("IMPORTRANGE(""https://docs.google.com/spreadsheets/d/1Yj_ptqi66GCucihVvJfMjLAmec39IyEx_6qawtMGysU/edit?usp=sharing"",""สบก!CC35"")"),185405.76)</f>
        <v>185405.76</v>
      </c>
      <c r="O254" s="168">
        <f ca="1">IF(L254&gt;0,N254*100/L254,0)</f>
        <v>91.153274336283189</v>
      </c>
      <c r="P254" s="168">
        <f ca="1">IF(M254&gt;0,N254*100/M254,0)</f>
        <v>91.153274336283189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IFERROR(__xludf.DUMMYFUNCTION("IMPORTRANGE(""https://docs.google.com/spreadsheets/d/11923uPwbBZFjjGgGUA6NLw09EwE0CqkOc4q9oUmW1yo/edit?usp=sharing"",""อุตรดิตถ์!J228"")"),586)</f>
        <v>586</v>
      </c>
      <c r="K328" s="317">
        <f ca="1">IF(I328&gt;0,J328*100/I328,0)</f>
        <v>108.51851851851852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983100</v>
      </c>
      <c r="N329" s="152">
        <f t="shared" ca="1" si="98"/>
        <v>842465.8</v>
      </c>
      <c r="O329" s="151">
        <f t="shared" ref="O329:O331" ca="1" si="99">IF(L329&gt;0,N329*100/L329,0)</f>
        <v>89.310484469415883</v>
      </c>
      <c r="P329" s="151">
        <f t="shared" ref="P329:P331" ca="1" si="100">IF(M329&gt;0,N329*100/M329,0)</f>
        <v>85.694822500254304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983100</v>
      </c>
      <c r="N331" s="88">
        <f t="shared" ca="1" si="102"/>
        <v>842465.8</v>
      </c>
      <c r="O331" s="156">
        <f t="shared" ca="1" si="99"/>
        <v>89.310484469415883</v>
      </c>
      <c r="P331" s="156">
        <f t="shared" ca="1" si="100"/>
        <v>85.694822500254304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IFERROR(__xludf.DUMMYFUNCTION("IMPORTRANGE(""https://docs.google.com/spreadsheets/d/1Yj_ptqi66GCucihVvJfMjLAmec39IyEx_6qawtMGysU/edit?usp=sharing"",""สบก!DM35"")"),842465.8)</f>
        <v>842465.8</v>
      </c>
      <c r="O333" s="168">
        <f ca="1">IF(L333&gt;0,N333*100/L333,0)</f>
        <v>89.310484469415883</v>
      </c>
      <c r="P333" s="168">
        <f ca="1">IF(M333&gt;0,N333*100/M333,0)</f>
        <v>85.694822500254304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IFERROR(__xludf.DUMMYFUNCTION("IMPORTRANGE(""https://docs.google.com/spreadsheets/d/11923uPwbBZFjjGgGUA6NLw09EwE0CqkOc4q9oUmW1yo/edit?usp=sharing"",""อุตรดิตถ์!J234"")"),153)</f>
        <v>153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IFERROR(__xludf.DUMMYFUNCTION("IMPORTRANGE(""https://docs.google.com/spreadsheets/d/11923uPwbBZFjjGgGUA6NLw09EwE0CqkOc4q9oUmW1yo/edit?usp=sharing"",""อุตรดิตถ์!J235"")"),944.42)</f>
        <v>944.42</v>
      </c>
      <c r="K340" s="342">
        <f t="shared" ca="1" si="103"/>
        <v>118.05249999999999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IFERROR(__xludf.DUMMYFUNCTION("IMPORTRANGE(""https://docs.google.com/spreadsheets/d/11923uPwbBZFjjGgGUA6NLw09EwE0CqkOc4q9oUmW1yo/edit?usp=sharing"",""อุตรดิตถ์!J236"")"),596)</f>
        <v>596</v>
      </c>
      <c r="K341" s="342">
        <f t="shared" ca="1" si="103"/>
        <v>110.37037037037037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IFERROR(__xludf.DUMMYFUNCTION("IMPORTRANGE(""https://docs.google.com/spreadsheets/d/11923uPwbBZFjjGgGUA6NLw09EwE0CqkOc4q9oUmW1yo/edit?usp=sharing"",""อุตรดิตถ์!J237"")"),6273.57)</f>
        <v>6273.57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IFERROR(__xludf.DUMMYFUNCTION("IMPORTRANGE(""https://docs.google.com/spreadsheets/d/11923uPwbBZFjjGgGUA6NLw09EwE0CqkOc4q9oUmW1yo/edit?usp=sharing"",""อุตรดิตถ์!J240"")"),586)</f>
        <v>586</v>
      </c>
      <c r="K345" s="342">
        <f t="shared" ca="1" si="103"/>
        <v>108.51851851851852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IFERROR(__xludf.DUMMYFUNCTION("IMPORTRANGE(""https://docs.google.com/spreadsheets/d/11923uPwbBZFjjGgGUA6NLw09EwE0CqkOc4q9oUmW1yo/edit?usp=sharing"",""อุตรดิตถ์!J241"")"),6147.23)</f>
        <v>6147.23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IFERROR(__xludf.DUMMYFUNCTION("IMPORTRANGE(""https://docs.google.com/spreadsheets/d/11923uPwbBZFjjGgGUA6NLw09EwE0CqkOc4q9oUmW1yo/edit?usp=sharing"",""อุตรดิตถ์!L242"")"),2202577)</f>
        <v>2202577</v>
      </c>
      <c r="M347" s="357"/>
      <c r="N347" s="357">
        <f ca="1">IFERROR(__xludf.DUMMYFUNCTION("IMPORTRANGE(""https://docs.google.com/spreadsheets/d/11923uPwbBZFjjGgGUA6NLw09EwE0CqkOc4q9oUmW1yo/edit?usp=sharing"",""อุตรดิตถ์!M242"")"),1303451.69)</f>
        <v>1303451.69</v>
      </c>
      <c r="O347" s="357">
        <f ca="1">+IF(L347&gt;0,N347*100/L347,0)</f>
        <v>59.178484566033333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IFERROR(__xludf.DUMMYFUNCTION("IMPORTRANGE(""https://docs.google.com/spreadsheets/d/11923uPwbBZFjjGgGUA6NLw09EwE0CqkOc4q9oUmW1yo/edit?usp=sharing"",""อุตรดิตถ์!M244"")"),200092.6)</f>
        <v>200092.6</v>
      </c>
      <c r="O349" s="372">
        <f ca="1">+IF(L349&gt;0,N349*100/L349,0)</f>
        <v>77.627482929857237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IFERROR(__xludf.DUMMYFUNCTION("IMPORTRANGE(""https://docs.google.com/spreadsheets/d/11923uPwbBZFjjGgGUA6NLw09EwE0CqkOc4q9oUmW1yo/edit?usp=sharing"",""อุตรดิตถ์!M247"")"),200092.6)</f>
        <v>200092.6</v>
      </c>
      <c r="O352" s="165">
        <f t="shared" ca="1" si="105"/>
        <v>77.627482929857237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IFERROR(__xludf.DUMMYFUNCTION("IMPORTRANGE(""https://docs.google.com/spreadsheets/d/11923uPwbBZFjjGgGUA6NLw09EwE0CqkOc4q9oUmW1yo/edit?usp=sharing"",""อุตรดิตถ์!M249"")"),200092.6)</f>
        <v>200092.6</v>
      </c>
      <c r="O354" s="168">
        <f t="shared" ca="1" si="105"/>
        <v>77.627482929857237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IFERROR(__xludf.DUMMYFUNCTION("IMPORTRANGE(""https://docs.google.com/spreadsheets/d/11923uPwbBZFjjGgGUA6NLw09EwE0CqkOc4q9oUmW1yo/edit?usp=sharing"",""อุตรดิตถ์!M252"")"),94621)</f>
        <v>94621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IFERROR(__xludf.DUMMYFUNCTION("IMPORTRANGE(""https://docs.google.com/spreadsheets/d/11923uPwbBZFjjGgGUA6NLw09EwE0CqkOc4q9oUmW1yo/edit?usp=sharing"",""อุตรดิตถ์!M253"")"),16021.6)</f>
        <v>16021.6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IFERROR(__xludf.DUMMYFUNCTION("IMPORTRANGE(""https://docs.google.com/spreadsheets/d/11923uPwbBZFjjGgGUA6NLw09EwE0CqkOc4q9oUmW1yo/edit?usp=sharing"",""อุตรดิตถ์!M275"")"),335359.3)</f>
        <v>335359.3</v>
      </c>
      <c r="O380" s="372">
        <f ca="1">+IF(L380&gt;0,N380*100/L380,0)</f>
        <v>32.606006689223349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IFERROR(__xludf.DUMMYFUNCTION("IMPORTRANGE(""https://docs.google.com/spreadsheets/d/11923uPwbBZFjjGgGUA6NLw09EwE0CqkOc4q9oUmW1yo/edit?usp=sharing"",""อุตรดิตถ์!M278"")"),335359.3)</f>
        <v>335359.3</v>
      </c>
      <c r="O383" s="165">
        <f t="shared" ca="1" si="109"/>
        <v>32.606006689223349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IFERROR(__xludf.DUMMYFUNCTION("IMPORTRANGE(""https://docs.google.com/spreadsheets/d/11923uPwbBZFjjGgGUA6NLw09EwE0CqkOc4q9oUmW1yo/edit?usp=sharing"",""อุตรดิตถ์!M280"")"),335359.3)</f>
        <v>335359.3</v>
      </c>
      <c r="O385" s="168">
        <f t="shared" ca="1" si="109"/>
        <v>32.606006689223349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IFERROR(__xludf.DUMMYFUNCTION("IMPORTRANGE(""https://docs.google.com/spreadsheets/d/11923uPwbBZFjjGgGUA6NLw09EwE0CqkOc4q9oUmW1yo/edit?usp=sharing"",""อุตรดิตถ์!M283"")"),101588)</f>
        <v>101588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IFERROR(__xludf.DUMMYFUNCTION("IMPORTRANGE(""https://docs.google.com/spreadsheets/d/11923uPwbBZFjjGgGUA6NLw09EwE0CqkOc4q9oUmW1yo/edit?usp=sharing"",""อุตรดิตถ์!M284"")"),47568.3)</f>
        <v>47568.3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IFERROR(__xludf.DUMMYFUNCTION("IMPORTRANGE(""https://docs.google.com/spreadsheets/d/11923uPwbBZFjjGgGUA6NLw09EwE0CqkOc4q9oUmW1yo/edit?usp=sharing"",""อุตรดิตถ์!M296"")"),135569)</f>
        <v>135569</v>
      </c>
      <c r="O401" s="372">
        <f ca="1">+IF(L401&gt;0,N401*100/L401,0)</f>
        <v>84.757111597374177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IFERROR(__xludf.DUMMYFUNCTION("IMPORTRANGE(""https://docs.google.com/spreadsheets/d/11923uPwbBZFjjGgGUA6NLw09EwE0CqkOc4q9oUmW1yo/edit?usp=sharing"",""อุตรดิตถ์!M299"")"),135569)</f>
        <v>135569</v>
      </c>
      <c r="O404" s="168">
        <f t="shared" ca="1" si="112"/>
        <v>84.757111597374177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IFERROR(__xludf.DUMMYFUNCTION("IMPORTRANGE(""https://docs.google.com/spreadsheets/d/11923uPwbBZFjjGgGUA6NLw09EwE0CqkOc4q9oUmW1yo/edit?usp=sharing"",""อุตรดิตถ์!M301"")"),135569)</f>
        <v>135569</v>
      </c>
      <c r="O406" s="168">
        <f t="shared" ca="1" si="112"/>
        <v>84.757111597374177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IFERROR(__xludf.DUMMYFUNCTION("IMPORTRANGE(""https://docs.google.com/spreadsheets/d/11923uPwbBZFjjGgGUA6NLw09EwE0CqkOc4q9oUmW1yo/edit?usp=sharing"",""อุตรดิตถ์!M305"")"),14313)</f>
        <v>14313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IFERROR(__xludf.DUMMYFUNCTION("IMPORTRANGE(""https://docs.google.com/spreadsheets/d/11923uPwbBZFjjGgGUA6NLw09EwE0CqkOc4q9oUmW1yo/edit?usp=sharing"",""อุตรดิตถ์!M330"")"),76561.9)</f>
        <v>76561.899999999994</v>
      </c>
      <c r="O435" s="411">
        <f t="shared" ref="O435:O439" ca="1" si="114">+IF(L435&gt;0,N435*100/L435,0)</f>
        <v>76.561899999999994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IFERROR(__xludf.DUMMYFUNCTION("IMPORTRANGE(""https://docs.google.com/spreadsheets/d/11923uPwbBZFjjGgGUA6NLw09EwE0CqkOc4q9oUmW1yo/edit?usp=sharing"",""อุตรดิตถ์!M332"")"),76561.9)</f>
        <v>76561.899999999994</v>
      </c>
      <c r="O437" s="168">
        <f t="shared" ca="1" si="114"/>
        <v>76.561899999999994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IFERROR(__xludf.DUMMYFUNCTION("IMPORTRANGE(""https://docs.google.com/spreadsheets/d/11923uPwbBZFjjGgGUA6NLw09EwE0CqkOc4q9oUmW1yo/edit?usp=sharing"",""อุตรดิตถ์!M334"")"),76561.9)</f>
        <v>76561.899999999994</v>
      </c>
      <c r="O439" s="168">
        <f t="shared" ca="1" si="114"/>
        <v>76.561899999999994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IFERROR(__xludf.DUMMYFUNCTION("IMPORTRANGE(""https://docs.google.com/spreadsheets/d/11923uPwbBZFjjGgGUA6NLw09EwE0CqkOc4q9oUmW1yo/edit?usp=sharing"",""อุตรดิตถ์!M338"")"),36203.9)</f>
        <v>36203.9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IFERROR(__xludf.DUMMYFUNCTION("IMPORTRANGE(""https://docs.google.com/spreadsheets/d/11923uPwbBZFjjGgGUA6NLw09EwE0CqkOc4q9oUmW1yo/edit?usp=sharing"",""อุตรดิตถ์!J350"")"),27119)</f>
        <v>27119</v>
      </c>
      <c r="K455" s="371">
        <f ca="1">IF(I455&gt;0,J455*100/I455,0)</f>
        <v>99.92998747144226</v>
      </c>
      <c r="L455" s="372">
        <f ca="1">IFERROR(__xludf.DUMMYFUNCTION("IMPORTRANGE(""https://docs.google.com/spreadsheets/d/11923uPwbBZFjjGgGUA6NLw09EwE0CqkOc4q9oUmW1yo/edit?usp=sharing"",""อุตรดิตถ์!L350"")"),191327)</f>
        <v>191327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IFERROR(__xludf.DUMMYFUNCTION("IMPORTRANGE(""https://docs.google.com/spreadsheets/d/11923uPwbBZFjjGgGUA6NLw09EwE0CqkOc4q9oUmW1yo/edit?usp=sharing"",""อุตรดิตถ์!M350"")"),112883.69)</f>
        <v>112883.69</v>
      </c>
      <c r="O455" s="372">
        <f t="shared" ref="O455:O459" ca="1" si="116">+IF(L455&gt;0,N455*100/L455,0)</f>
        <v>59.00039722569214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IFERROR(__xludf.DUMMYFUNCTION("IMPORTRANGE(""https://docs.google.com/spreadsheets/d/11923uPwbBZFjjGgGUA6NLw09EwE0CqkOc4q9oUmW1yo/edit?usp=sharing"",""อุตรดิตถ์!L352"")"),191327)</f>
        <v>191327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IFERROR(__xludf.DUMMYFUNCTION("IMPORTRANGE(""https://docs.google.com/spreadsheets/d/11923uPwbBZFjjGgGUA6NLw09EwE0CqkOc4q9oUmW1yo/edit?usp=sharing"",""อุตรดิตถ์!M352"")"),112883.69)</f>
        <v>112883.69</v>
      </c>
      <c r="O457" s="168">
        <f t="shared" ca="1" si="116"/>
        <v>59.00039722569214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IFERROR(__xludf.DUMMYFUNCTION("IMPORTRANGE(""https://docs.google.com/spreadsheets/d/11923uPwbBZFjjGgGUA6NLw09EwE0CqkOc4q9oUmW1yo/edit?usp=sharing"",""อุตรดิตถ์!L354"")"),191327)</f>
        <v>191327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IFERROR(__xludf.DUMMYFUNCTION("IMPORTRANGE(""https://docs.google.com/spreadsheets/d/11923uPwbBZFjjGgGUA6NLw09EwE0CqkOc4q9oUmW1yo/edit?usp=sharing"",""อุตรดิตถ์!M354"")"),112883.69)</f>
        <v>112883.69</v>
      </c>
      <c r="O459" s="168">
        <f t="shared" ca="1" si="116"/>
        <v>59.00039722569214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IFERROR(__xludf.DUMMYFUNCTION("IMPORTRANGE(""https://docs.google.com/spreadsheets/d/11923uPwbBZFjjGgGUA6NLw09EwE0CqkOc4q9oUmW1yo/edit?usp=sharing"",""อุตรดิตถ์!M358"")"),112883.69)</f>
        <v>112883.69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IFERROR(__xludf.DUMMYFUNCTION("IMPORTRANGE(""https://docs.google.com/spreadsheets/d/11923uPwbBZFjjGgGUA6NLw09EwE0CqkOc4q9oUmW1yo/edit?usp=sharing"",""อุตรดิตถ์!J359"")"),27119)</f>
        <v>27119</v>
      </c>
      <c r="K464" s="268">
        <f t="shared" ref="K464:K515" ca="1" si="117">IF(I464&gt;0,J464*100/I464,0)</f>
        <v>99.92998747144226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IFERROR(__xludf.DUMMYFUNCTION("IMPORTRANGE(""https://docs.google.com/spreadsheets/d/11923uPwbBZFjjGgGUA6NLw09EwE0CqkOc4q9oUmW1yo/edit?usp=sharing"",""อุตรดิตถ์!J376"")"),27119)</f>
        <v>27119</v>
      </c>
      <c r="K481" s="201">
        <f t="shared" ca="1" si="117"/>
        <v>99.92998747144226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IFERROR(__xludf.DUMMYFUNCTION("IMPORTRANGE(""https://docs.google.com/spreadsheets/d/11923uPwbBZFjjGgGUA6NLw09EwE0CqkOc4q9oUmW1yo/edit?usp=sharing"",""อุตรดิตถ์!J377"")"),2764)</f>
        <v>2764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IFERROR(__xludf.DUMMYFUNCTION("IMPORTRANGE(""https://docs.google.com/spreadsheets/d/11923uPwbBZFjjGgGUA6NLw09EwE0CqkOc4q9oUmW1yo/edit?usp=sharing"",""อุตรดิตถ์!J378"")"),26183)</f>
        <v>26183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IFERROR(__xludf.DUMMYFUNCTION("IMPORTRANGE(""https://docs.google.com/spreadsheets/d/11923uPwbBZFjjGgGUA6NLw09EwE0CqkOc4q9oUmW1yo/edit?usp=sharing"",""อุตรดิตถ์!J379"")"),2664)</f>
        <v>2664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IFERROR(__xludf.DUMMYFUNCTION("IMPORTRANGE(""https://docs.google.com/spreadsheets/d/11923uPwbBZFjjGgGUA6NLw09EwE0CqkOc4q9oUmW1yo/edit?usp=sharing"",""อุตรดิตถ์!J382"")"),446)</f>
        <v>446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IFERROR(__xludf.DUMMYFUNCTION("IMPORTRANGE(""https://docs.google.com/spreadsheets/d/11923uPwbBZFjjGgGUA6NLw09EwE0CqkOc4q9oUmW1yo/edit?usp=sharing"",""อุตรดิตถ์!J383"")"),52)</f>
        <v>52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IFERROR(__xludf.DUMMYFUNCTION("IMPORTRANGE(""https://docs.google.com/spreadsheets/d/11923uPwbBZFjjGgGUA6NLw09EwE0CqkOc4q9oUmW1yo/edit?usp=sharing"",""อุตรดิตถ์!J384"")"),446)</f>
        <v>446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IFERROR(__xludf.DUMMYFUNCTION("IMPORTRANGE(""https://docs.google.com/spreadsheets/d/11923uPwbBZFjjGgGUA6NLw09EwE0CqkOc4q9oUmW1yo/edit?usp=sharing"",""อุตรดิตถ์!J388"")"),490)</f>
        <v>490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IFERROR(__xludf.DUMMYFUNCTION("IMPORTRANGE(""https://docs.google.com/spreadsheets/d/11923uPwbBZFjjGgGUA6NLw09EwE0CqkOc4q9oUmW1yo/edit?usp=sharing"",""อุตรดิตถ์!J389"")"),48)</f>
        <v>48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IFERROR(__xludf.DUMMYFUNCTION("IMPORTRANGE(""https://docs.google.com/spreadsheets/d/11923uPwbBZFjjGgGUA6NLw09EwE0CqkOc4q9oUmW1yo/edit?usp=sharing"",""อุตรดิตถ์!J420"")"),3)</f>
        <v>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IFERROR(__xludf.DUMMYFUNCTION("IMPORTRANGE(""https://docs.google.com/spreadsheets/d/11923uPwbBZFjjGgGUA6NLw09EwE0CqkOc4q9oUmW1yo/edit?usp=sharing"",""อุตรดิตถ์!J422"")"),3)</f>
        <v>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IFERROR(__xludf.DUMMYFUNCTION("IMPORTRANGE(""https://docs.google.com/spreadsheets/d/11923uPwbBZFjjGgGUA6NLw09EwE0CqkOc4q9oUmW1yo/edit?usp=sharing"",""อุตรดิตถ์!M428"")"),31899)</f>
        <v>31899</v>
      </c>
      <c r="O533" s="411">
        <f t="shared" ref="O533:O537" ca="1" si="118">+IF(L533&gt;0,N533*100/L533,0)</f>
        <v>92.891671520093183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IFERROR(__xludf.DUMMYFUNCTION("IMPORTRANGE(""https://docs.google.com/spreadsheets/d/11923uPwbBZFjjGgGUA6NLw09EwE0CqkOc4q9oUmW1yo/edit?usp=sharing"",""อุตรดิตถ์!M430"")"),31899)</f>
        <v>31899</v>
      </c>
      <c r="O535" s="168">
        <f t="shared" ca="1" si="118"/>
        <v>92.891671520093183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IFERROR(__xludf.DUMMYFUNCTION("IMPORTRANGE(""https://docs.google.com/spreadsheets/d/11923uPwbBZFjjGgGUA6NLw09EwE0CqkOc4q9oUmW1yo/edit?usp=sharing"",""อุตรดิตถ์!M432"")"),31899)</f>
        <v>31899</v>
      </c>
      <c r="O537" s="168">
        <f t="shared" ca="1" si="118"/>
        <v>92.891671520093183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IFERROR(__xludf.DUMMYFUNCTION("IMPORTRANGE(""https://docs.google.com/spreadsheets/d/11923uPwbBZFjjGgGUA6NLw09EwE0CqkOc4q9oUmW1yo/edit?usp=sharing"",""อุตรดิตถ์!M436"")"),13159)</f>
        <v>13159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IFERROR(__xludf.DUMMYFUNCTION("IMPORTRANGE(""https://docs.google.com/spreadsheets/d/11923uPwbBZFjjGgGUA6NLw09EwE0CqkOc4q9oUmW1yo/edit?usp=sharing"",""อุตรดิตถ์!J446"")"),4919)</f>
        <v>4919</v>
      </c>
      <c r="K551" s="410">
        <f ca="1">IF(I551&gt;0,J551*100/I551,0)</f>
        <v>98.38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IFERROR(__xludf.DUMMYFUNCTION("IMPORTRANGE(""https://docs.google.com/spreadsheets/d/11923uPwbBZFjjGgGUA6NLw09EwE0CqkOc4q9oUmW1yo/edit?usp=sharing"",""อุตรดิตถ์!M446"")"),291182.2)</f>
        <v>291182.2</v>
      </c>
      <c r="O551" s="411">
        <f t="shared" ref="O551:O555" ca="1" si="120">+IF(L551&gt;0,N551*100/L551,0)</f>
        <v>97.060733333333332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IFERROR(__xludf.DUMMYFUNCTION("IMPORTRANGE(""https://docs.google.com/spreadsheets/d/11923uPwbBZFjjGgGUA6NLw09EwE0CqkOc4q9oUmW1yo/edit?usp=sharing"",""อุตรดิตถ์!M448"")"),291182.2)</f>
        <v>291182.2</v>
      </c>
      <c r="O553" s="168">
        <f t="shared" ca="1" si="120"/>
        <v>97.060733333333332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IFERROR(__xludf.DUMMYFUNCTION("IMPORTRANGE(""https://docs.google.com/spreadsheets/d/11923uPwbBZFjjGgGUA6NLw09EwE0CqkOc4q9oUmW1yo/edit?usp=sharing"",""อุตรดิตถ์!M450"")"),291182.2)</f>
        <v>291182.2</v>
      </c>
      <c r="O555" s="168">
        <f t="shared" ca="1" si="120"/>
        <v>97.060733333333332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IFERROR(__xludf.DUMMYFUNCTION("IMPORTRANGE(""https://docs.google.com/spreadsheets/d/11923uPwbBZFjjGgGUA6NLw09EwE0CqkOc4q9oUmW1yo/edit?usp=sharing"",""อุตรดิตถ์!M454"")"),219782.2)</f>
        <v>219782.2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IFERROR(__xludf.DUMMYFUNCTION("IMPORTRANGE(""https://docs.google.com/spreadsheets/d/11923uPwbBZFjjGgGUA6NLw09EwE0CqkOc4q9oUmW1yo/edit?usp=sharing"",""อุตรดิตถ์!J455"")"),4919)</f>
        <v>4919</v>
      </c>
      <c r="K560" s="224">
        <f t="shared" ref="K560:K561" ca="1" si="121">IF(I560&gt;0,J560*100/I560,0)</f>
        <v>98.38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IFERROR(__xludf.DUMMYFUNCTION("IMPORTRANGE(""https://docs.google.com/spreadsheets/d/11923uPwbBZFjjGgGUA6NLw09EwE0CqkOc4q9oUmW1yo/edit?usp=sharing"",""อุตรดิตถ์!J456"")"),662)</f>
        <v>662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IFERROR(__xludf.DUMMYFUNCTION("IMPORTRANGE(""https://docs.google.com/spreadsheets/d/11923uPwbBZFjjGgGUA6NLw09EwE0CqkOc4q9oUmW1yo/edit?usp=sharing"",""อุตรดิตถ์!J459"")"),4472)</f>
        <v>4472</v>
      </c>
      <c r="K564" s="371">
        <f ca="1">IF(I564&gt;0,J564*100/I564,0)</f>
        <v>406.54545454545456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IFERROR(__xludf.DUMMYFUNCTION("IMPORTRANGE(""https://docs.google.com/spreadsheets/d/11923uPwbBZFjjGgGUA6NLw09EwE0CqkOc4q9oUmW1yo/edit?usp=sharing"",""อุตรดิตถ์!M459"")"),118304)</f>
        <v>118304</v>
      </c>
      <c r="O564" s="372">
        <f t="shared" ref="O564:O568" ca="1" si="122">+IF(L564&gt;0,N564*100/L564,0)</f>
        <v>92.947831552482711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IFERROR(__xludf.DUMMYFUNCTION("IMPORTRANGE(""https://docs.google.com/spreadsheets/d/11923uPwbBZFjjGgGUA6NLw09EwE0CqkOc4q9oUmW1yo/edit?usp=sharing"",""อุตรดิตถ์!M461"")"),118304)</f>
        <v>118304</v>
      </c>
      <c r="O566" s="168">
        <f t="shared" ca="1" si="122"/>
        <v>92.947831552482711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IFERROR(__xludf.DUMMYFUNCTION("IMPORTRANGE(""https://docs.google.com/spreadsheets/d/11923uPwbBZFjjGgGUA6NLw09EwE0CqkOc4q9oUmW1yo/edit?usp=sharing"",""อุตรดิตถ์!M463"")"),118304)</f>
        <v>118304</v>
      </c>
      <c r="O568" s="168">
        <f t="shared" ca="1" si="122"/>
        <v>92.947831552482711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IFERROR(__xludf.DUMMYFUNCTION("IMPORTRANGE(""https://docs.google.com/spreadsheets/d/11923uPwbBZFjjGgGUA6NLw09EwE0CqkOc4q9oUmW1yo/edit?usp=sharing"",""อุตรดิตถ์!M466"")"),95388)</f>
        <v>95388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IFERROR(__xludf.DUMMYFUNCTION("IMPORTRANGE(""https://docs.google.com/spreadsheets/d/11923uPwbBZFjjGgGUA6NLw09EwE0CqkOc4q9oUmW1yo/edit?usp=sharing"",""อุตรดิตถ์!M467"")"),22916)</f>
        <v>22916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IFERROR(__xludf.DUMMYFUNCTION("IMPORTRANGE(""https://docs.google.com/spreadsheets/d/11923uPwbBZFjjGgGUA6NLw09EwE0CqkOc4q9oUmW1yo/edit?usp=sharing"",""อุตรดิตถ์!J468"")"),4472)</f>
        <v>4472</v>
      </c>
      <c r="K573" s="201">
        <f ca="1">IF(I573&gt;0,J573*100/I573,0)</f>
        <v>406.54545454545456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IFERROR(__xludf.DUMMYFUNCTION("IMPORTRANGE(""https://docs.google.com/spreadsheets/d/11923uPwbBZFjjGgGUA6NLw09EwE0CqkOc4q9oUmW1yo/edit?usp=sharing"",""อุตรดิตถ์!J471"")"),408)</f>
        <v>408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IFERROR(__xludf.DUMMYFUNCTION("IMPORTRANGE(""https://docs.google.com/spreadsheets/d/11923uPwbBZFjjGgGUA6NLw09EwE0CqkOc4q9oUmW1yo/edit?usp=sharing"",""อุตรดิตถ์!J472"")"),3040)</f>
        <v>3040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IFERROR(__xludf.DUMMYFUNCTION("IMPORTRANGE(""https://docs.google.com/spreadsheets/d/11923uPwbBZFjjGgGUA6NLw09EwE0CqkOc4q9oUmW1yo/edit?usp=sharing"",""อุตรดิตถ์!J474"")"),1023)</f>
        <v>1023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IFERROR(__xludf.DUMMYFUNCTION("IMPORTRANGE(""https://docs.google.com/spreadsheets/d/11923uPwbBZFjjGgGUA6NLw09EwE0CqkOc4q9oUmW1yo/edit?usp=sharing"",""อุตรดิตถ์!L492"")"),3400)</f>
        <v>3400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47.058823529411768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IFERROR(__xludf.DUMMYFUNCTION("IMPORTRANGE(""https://docs.google.com/spreadsheets/d/11923uPwbBZFjjGgGUA6NLw09EwE0CqkOc4q9oUmW1yo/edit?usp=sharing"",""อุตรดิตถ์!L494"")"),3400)</f>
        <v>3400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47.058823529411768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IFERROR(__xludf.DUMMYFUNCTION("IMPORTRANGE(""https://docs.google.com/spreadsheets/d/11923uPwbBZFjjGgGUA6NLw09EwE0CqkOc4q9oUmW1yo/edit?usp=sharing"",""อุตรดิตถ์!L496"")"),3400)</f>
        <v>3400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47.058823529411768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IFERROR(__xludf.DUMMYFUNCTION("IMPORTRANGE(""https://docs.google.com/spreadsheets/d/11923uPwbBZFjjGgGUA6NLw09EwE0CqkOc4q9oUmW1yo/edit?usp=sharing"",""อุตรดิตถ์!J523"")"),11376760.39)</f>
        <v>11376760.390000001</v>
      </c>
      <c r="K628" s="342">
        <f t="shared" ref="K628:K635" ca="1" si="129">IF(I628&gt;0,J628*100/I628,0)</f>
        <v>78.542090777949838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IFERROR(__xludf.DUMMYFUNCTION("IMPORTRANGE(""https://docs.google.com/spreadsheets/d/11923uPwbBZFjjGgGUA6NLw09EwE0CqkOc4q9oUmW1yo/edit?usp=sharing"",""อุตรดิตถ์!J524"")"),825)</f>
        <v>825</v>
      </c>
      <c r="K629" s="342">
        <f t="shared" ca="1" si="129"/>
        <v>100.24301336573511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IFERROR(__xludf.DUMMYFUNCTION("IMPORTRANGE(""https://docs.google.com/spreadsheets/d/11923uPwbBZFjjGgGUA6NLw09EwE0CqkOc4q9oUmW1yo/edit?usp=sharing"",""อุตรดิตถ์!J525"")"),2278246.81)</f>
        <v>2278246.81</v>
      </c>
      <c r="K630" s="342">
        <f t="shared" ca="1" si="129"/>
        <v>11.796813878700023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IFERROR(__xludf.DUMMYFUNCTION("IMPORTRANGE(""https://docs.google.com/spreadsheets/d/11923uPwbBZFjjGgGUA6NLw09EwE0CqkOc4q9oUmW1yo/edit?usp=sharing"",""อุตรดิตถ์!J526"")"),356)</f>
        <v>356</v>
      </c>
      <c r="K631" s="342">
        <f t="shared" ca="1" si="129"/>
        <v>51.002865329512893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IFERROR(__xludf.DUMMYFUNCTION("IMPORTRANGE(""https://docs.google.com/spreadsheets/d/11923uPwbBZFjjGgGUA6NLw09EwE0CqkOc4q9oUmW1yo/edit?usp=sharing"",""อุตรดิตถ์!J527"")"),452973.8)</f>
        <v>452973.8</v>
      </c>
      <c r="K632" s="342">
        <f t="shared" ca="1" si="129"/>
        <v>16.435779232671475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IFERROR(__xludf.DUMMYFUNCTION("IMPORTRANGE(""https://docs.google.com/spreadsheets/d/11923uPwbBZFjjGgGUA6NLw09EwE0CqkOc4q9oUmW1yo/edit?usp=sharing"",""อุตรดิตถ์!J528"")"),53)</f>
        <v>53</v>
      </c>
      <c r="K633" s="342">
        <f t="shared" ca="1" si="129"/>
        <v>67.088607594936704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IFERROR(__xludf.DUMMYFUNCTION("IMPORTRANGE(""https://docs.google.com/spreadsheets/d/11923uPwbBZFjjGgGUA6NLw09EwE0CqkOc4q9oUmW1yo/edit?usp=sharing"",""อุตรดิตถ์!J529"")"),11860000)</f>
        <v>11860000</v>
      </c>
      <c r="K634" s="342">
        <f t="shared" ca="1" si="129"/>
        <v>79.066666666666663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IFERROR(__xludf.DUMMYFUNCTION("IMPORTRANGE(""https://docs.google.com/spreadsheets/d/11923uPwbBZFjjGgGUA6NLw09EwE0CqkOc4q9oUmW1yo/edit?usp=sharing"",""อุตรดิตถ์!J530"")"),270)</f>
        <v>270</v>
      </c>
      <c r="K635" s="487">
        <f t="shared" ca="1" si="129"/>
        <v>67.5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7229483</v>
      </c>
      <c r="M8" s="23">
        <f t="shared" ca="1" si="0"/>
        <v>5073589</v>
      </c>
      <c r="N8" s="23">
        <f t="shared" ca="1" si="0"/>
        <v>5671706.0700000003</v>
      </c>
      <c r="O8" s="22">
        <f t="shared" ref="O8:O16" ca="1" si="1">IF(L8&gt;0,N8*100/L8,0)</f>
        <v>78.452443556475615</v>
      </c>
      <c r="P8" s="22">
        <f t="shared" ref="P8:P16" ca="1" si="2">IF(M8&gt;0,N8*100/M8,0)</f>
        <v>111.78883567431261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7229483</v>
      </c>
      <c r="M10" s="30">
        <f t="shared" ca="1" si="4"/>
        <v>5073589</v>
      </c>
      <c r="N10" s="30">
        <f t="shared" ca="1" si="4"/>
        <v>5671706.0700000003</v>
      </c>
      <c r="O10" s="29">
        <f t="shared" ca="1" si="1"/>
        <v>78.452443556475615</v>
      </c>
      <c r="P10" s="29">
        <f t="shared" ca="1" si="2"/>
        <v>111.78883567431261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6990083</v>
      </c>
      <c r="M12" s="39">
        <f t="shared" ca="1" si="6"/>
        <v>4834189</v>
      </c>
      <c r="N12" s="39">
        <f t="shared" ca="1" si="6"/>
        <v>5434306.0700000003</v>
      </c>
      <c r="O12" s="39">
        <f t="shared" ca="1" si="1"/>
        <v>77.743083594286361</v>
      </c>
      <c r="P12" s="39">
        <f t="shared" ca="1" si="2"/>
        <v>112.41401753220654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2511184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4478899</v>
      </c>
      <c r="M14" s="39">
        <f t="shared" si="8"/>
        <v>0</v>
      </c>
      <c r="N14" s="39">
        <f t="shared" ca="1" si="8"/>
        <v>1110037.6000000001</v>
      </c>
      <c r="O14" s="39">
        <f t="shared" ca="1" si="1"/>
        <v>24.78371581944581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239400</v>
      </c>
      <c r="M16" s="39">
        <f t="shared" ca="1" si="10"/>
        <v>239400</v>
      </c>
      <c r="N16" s="39">
        <f t="shared" ca="1" si="10"/>
        <v>237400</v>
      </c>
      <c r="O16" s="50">
        <f t="shared" ca="1" si="1"/>
        <v>99.16457811194654</v>
      </c>
      <c r="P16" s="50">
        <f t="shared" ca="1" si="2"/>
        <v>99.16457811194654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5020839</v>
      </c>
      <c r="M18" s="23">
        <f t="shared" ca="1" si="11"/>
        <v>5073589</v>
      </c>
      <c r="N18" s="23">
        <f t="shared" ca="1" si="11"/>
        <v>4561668.47</v>
      </c>
      <c r="O18" s="22">
        <f t="shared" ref="O18:O20" ca="1" si="12">IF(L18&gt;0,N18*100/L18,0)</f>
        <v>90.854705159834836</v>
      </c>
      <c r="P18" s="22">
        <f t="shared" ref="P18:P26" ca="1" si="13">IF(M18&gt;0,N18*100/M18,0)</f>
        <v>89.910090667572803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5020839</v>
      </c>
      <c r="M20" s="30">
        <f t="shared" ca="1" si="15"/>
        <v>5073589</v>
      </c>
      <c r="N20" s="30">
        <f t="shared" ca="1" si="15"/>
        <v>4561668.47</v>
      </c>
      <c r="O20" s="29">
        <f t="shared" ca="1" si="12"/>
        <v>90.854705159834836</v>
      </c>
      <c r="P20" s="29">
        <f t="shared" ca="1" si="13"/>
        <v>89.910090667572803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4781439</v>
      </c>
      <c r="M22" s="42">
        <f t="shared" ca="1" si="18"/>
        <v>4834189</v>
      </c>
      <c r="N22" s="39">
        <f t="shared" ca="1" si="18"/>
        <v>4324268.47</v>
      </c>
      <c r="O22" s="39">
        <f t="shared" ca="1" si="17"/>
        <v>90.438641379718533</v>
      </c>
      <c r="P22" s="39">
        <f t="shared" ca="1" si="13"/>
        <v>89.451787466315452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2511184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2270255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237400</v>
      </c>
      <c r="O26" s="50">
        <f t="shared" ca="1" si="17"/>
        <v>99.16457811194654</v>
      </c>
      <c r="P26" s="50">
        <f t="shared" ca="1" si="13"/>
        <v>99.16457811194654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2208644</v>
      </c>
      <c r="M28" s="23">
        <f t="shared" si="23"/>
        <v>0</v>
      </c>
      <c r="N28" s="23">
        <f t="shared" ca="1" si="23"/>
        <v>1110037.6000000001</v>
      </c>
      <c r="O28" s="22">
        <f t="shared" ref="O28:O30" ca="1" si="24">IF(L28&gt;0,N28*100/L28,0)</f>
        <v>50.258783217213825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2208644</v>
      </c>
      <c r="M30" s="30">
        <f t="shared" si="27"/>
        <v>0</v>
      </c>
      <c r="N30" s="30">
        <f t="shared" ca="1" si="27"/>
        <v>1110037.6000000001</v>
      </c>
      <c r="O30" s="29">
        <f t="shared" ca="1" si="24"/>
        <v>50.258783217213825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2208644</v>
      </c>
      <c r="M32" s="39">
        <f t="shared" si="30"/>
        <v>0</v>
      </c>
      <c r="N32" s="39">
        <f t="shared" ca="1" si="30"/>
        <v>1110037.6000000001</v>
      </c>
      <c r="O32" s="39">
        <f t="shared" ca="1" si="29"/>
        <v>50.258783217213825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2208644</v>
      </c>
      <c r="M34" s="39">
        <f t="shared" si="32"/>
        <v>0</v>
      </c>
      <c r="N34" s="39">
        <f t="shared" ca="1" si="32"/>
        <v>1110037.6000000001</v>
      </c>
      <c r="O34" s="39">
        <f t="shared" ca="1" si="29"/>
        <v>50.258783217213825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5020839</v>
      </c>
      <c r="M37" s="55">
        <f t="shared" ca="1" si="33"/>
        <v>5073589</v>
      </c>
      <c r="N37" s="55">
        <f t="shared" ca="1" si="33"/>
        <v>4561668.47</v>
      </c>
      <c r="O37" s="56">
        <f t="shared" ca="1" si="29"/>
        <v>90.854705159834836</v>
      </c>
      <c r="P37" s="56">
        <f t="shared" ca="1" si="25"/>
        <v>89.910090667572803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803534</v>
      </c>
      <c r="M41" s="79">
        <f t="shared" ca="1" si="34"/>
        <v>803534</v>
      </c>
      <c r="N41" s="79">
        <f t="shared" ca="1" si="34"/>
        <v>735474.09</v>
      </c>
      <c r="O41" s="78">
        <f t="shared" ref="O41:O43" ca="1" si="35">IF(L41&gt;0,N41*100/L41,0)</f>
        <v>91.529927793970131</v>
      </c>
      <c r="P41" s="78">
        <f t="shared" ref="P41:P43" ca="1" si="36">IF(M41&gt;0,N41*100/M41,0)</f>
        <v>91.529927793970131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803534</v>
      </c>
      <c r="M43" s="79">
        <f t="shared" ca="1" si="38"/>
        <v>803534</v>
      </c>
      <c r="N43" s="79">
        <f t="shared" ca="1" si="38"/>
        <v>735474.09</v>
      </c>
      <c r="O43" s="78">
        <f t="shared" ca="1" si="35"/>
        <v>91.529927793970131</v>
      </c>
      <c r="P43" s="78">
        <f t="shared" ca="1" si="36"/>
        <v>91.529927793970131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803534</v>
      </c>
      <c r="M45" s="50">
        <f ca="1">IFERROR(__xludf.DUMMYFUNCTION("IMPORTRANGE(""https://docs.google.com/spreadsheets/d/1Yj_ptqi66GCucihVvJfMjLAmec39IyEx_6qawtMGysU/edit?usp=sharing"",""สบก!Q36"")"),803534)</f>
        <v>803534</v>
      </c>
      <c r="N45" s="50">
        <f ca="1">IFERROR(__xludf.DUMMYFUNCTION("IMPORTRANGE(""https://docs.google.com/spreadsheets/d/1Yj_ptqi66GCucihVvJfMjLAmec39IyEx_6qawtMGysU/edit?usp=sharing"",""สบก!R36"")"),735474.09)</f>
        <v>735474.09</v>
      </c>
      <c r="O45" s="39">
        <f ca="1">IF(L45&gt;0,N45*100/L45,0)</f>
        <v>91.529927793970131</v>
      </c>
      <c r="P45" s="39">
        <f ca="1">IF(M45&gt;0,N45*100/M45,0)</f>
        <v>91.529927793970131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IFERROR(__xludf.DUMMYFUNCTION("IMPORTRANGE(""https://docs.google.com/spreadsheets/d/1Yj_ptqi66GCucihVvJfMjLAmec39IyEx_6qawtMGysU/edit?usp=sharing"",""สบก!M36"")"),803534)</f>
        <v>803534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895750</v>
      </c>
      <c r="M53" s="121">
        <f t="shared" ca="1" si="39"/>
        <v>895750</v>
      </c>
      <c r="N53" s="121">
        <f t="shared" ca="1" si="39"/>
        <v>812550</v>
      </c>
      <c r="O53" s="120">
        <f t="shared" ref="O53:O55" ca="1" si="40">IF(L53&gt;0,N53*100/L53,0)</f>
        <v>90.711694111080106</v>
      </c>
      <c r="P53" s="120">
        <f t="shared" ref="P53:P55" ca="1" si="41">IF(M53&gt;0,N53*100/M53,0)</f>
        <v>90.711694111080106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895750</v>
      </c>
      <c r="M55" s="121">
        <f t="shared" ca="1" si="43"/>
        <v>895750</v>
      </c>
      <c r="N55" s="121">
        <f t="shared" ca="1" si="43"/>
        <v>812550</v>
      </c>
      <c r="O55" s="120">
        <f t="shared" ca="1" si="40"/>
        <v>90.711694111080106</v>
      </c>
      <c r="P55" s="120">
        <f t="shared" ca="1" si="41"/>
        <v>90.711694111080106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895750</v>
      </c>
      <c r="M57" s="50">
        <f ca="1">IFERROR(__xludf.DUMMYFUNCTION("IMPORTRANGE(""https://docs.google.com/spreadsheets/d/1Yj_ptqi66GCucihVvJfMjLAmec39IyEx_6qawtMGysU/edit?usp=sharing"",""สบก!Z36"")"),895750)</f>
        <v>895750</v>
      </c>
      <c r="N57" s="50">
        <f ca="1">IFERROR(__xludf.DUMMYFUNCTION("IMPORTRANGE(""https://docs.google.com/spreadsheets/d/1Yj_ptqi66GCucihVvJfMjLAmec39IyEx_6qawtMGysU/edit?usp=sharing"",""สบก!AA36"")"),812550)</f>
        <v>812550</v>
      </c>
      <c r="O57" s="39">
        <f ca="1">IF(L57&gt;0,N57*100/L57,0)</f>
        <v>90.711694111080106</v>
      </c>
      <c r="P57" s="39">
        <f ca="1">IF(M57&gt;0,N57*100/M57,0)</f>
        <v>90.711694111080106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IFERROR(__xludf.DUMMYFUNCTION("IMPORTRANGE(""https://docs.google.com/spreadsheets/d/1Yj_ptqi66GCucihVvJfMjLAmec39IyEx_6qawtMGysU/edit?usp=sharing"",""สบก!V36"")"),895750)</f>
        <v>895750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868300</v>
      </c>
      <c r="M66" s="152">
        <f t="shared" ca="1" si="45"/>
        <v>868300</v>
      </c>
      <c r="N66" s="152">
        <f t="shared" ca="1" si="45"/>
        <v>809230.38</v>
      </c>
      <c r="O66" s="151">
        <f t="shared" ref="O66:O68" ca="1" si="46">IF(L66&gt;0,N66*100/L66,0)</f>
        <v>93.197095473914544</v>
      </c>
      <c r="P66" s="151">
        <f t="shared" ref="P66:P68" ca="1" si="47">IF(M66&gt;0,N66*100/M66,0)</f>
        <v>93.197095473914544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868300</v>
      </c>
      <c r="M68" s="88">
        <f t="shared" ca="1" si="49"/>
        <v>868300</v>
      </c>
      <c r="N68" s="88">
        <f t="shared" ca="1" si="49"/>
        <v>809230.38</v>
      </c>
      <c r="O68" s="156">
        <f t="shared" ca="1" si="46"/>
        <v>93.197095473914544</v>
      </c>
      <c r="P68" s="156">
        <f t="shared" ca="1" si="47"/>
        <v>93.197095473914544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868300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IFERROR(__xludf.DUMMYFUNCTION("IMPORTRANGE(""https://docs.google.com/spreadsheets/d/1Yj_ptqi66GCucihVvJfMjLAmec39IyEx_6qawtMGysU/edit?usp=sharing"",""สบก!AJ36"")"),809230.38)</f>
        <v>809230.38</v>
      </c>
      <c r="O70" s="168">
        <f ca="1">IF(L70&gt;0,N70*100/L70,0)</f>
        <v>93.197095473914544</v>
      </c>
      <c r="P70" s="168">
        <f ca="1">IF(M70&gt;0,N70*100/M70,0)</f>
        <v>93.197095473914544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IFERROR(__xludf.DUMMYFUNCTION("IMPORTRANGE(""https://docs.google.com/spreadsheets/d/1Yj_ptqi66GCucihVvJfMjLAmec39IyEx_6qawtMGysU/edit?usp=sharing"",""สบก!AF36"")"),688800)</f>
        <v>688800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IFERROR(__xludf.DUMMYFUNCTION("IMPORTRANGE(""https://docs.google.com/spreadsheets/d/11923uPwbBZFjjGgGUA6NLw09EwE0CqkOc4q9oUmW1yo/edit?usp=sharing"",""อุทัยธานี!J28"")"),2)</f>
        <v>2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174500</v>
      </c>
      <c r="N94" s="152">
        <f t="shared" ca="1" si="52"/>
        <v>168270</v>
      </c>
      <c r="O94" s="151">
        <f t="shared" ref="O94:O96" ca="1" si="53">IF(L94&gt;0,N94*100/L94,0)</f>
        <v>78.447552447552454</v>
      </c>
      <c r="P94" s="151">
        <f t="shared" ref="P94:P96" ca="1" si="54">IF(M94&gt;0,N94*100/M94,0)</f>
        <v>96.429799426934096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174500</v>
      </c>
      <c r="N96" s="88">
        <f t="shared" ca="1" si="56"/>
        <v>168270</v>
      </c>
      <c r="O96" s="156">
        <f t="shared" ca="1" si="53"/>
        <v>78.447552447552454</v>
      </c>
      <c r="P96" s="156">
        <f t="shared" ca="1" si="54"/>
        <v>96.429799426934096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IFERROR(__xludf.DUMMYFUNCTION("IMPORTRANGE(""https://docs.google.com/spreadsheets/d/1Yj_ptqi66GCucihVvJfMjLAmec39IyEx_6qawtMGysU/edit?usp=sharing"",""สบก!AR36"")"),82100)</f>
        <v>82100</v>
      </c>
      <c r="N98" s="168">
        <f ca="1">IFERROR(__xludf.DUMMYFUNCTION("IMPORTRANGE(""https://docs.google.com/spreadsheets/d/1Yj_ptqi66GCucihVvJfMjLAmec39IyEx_6qawtMGysU/edit?usp=sharing"",""สบก!AS36"")"),75870)</f>
        <v>75870</v>
      </c>
      <c r="O98" s="168">
        <f ca="1">IF(L98&gt;0,N98*100/L98,0)</f>
        <v>62.137592137592137</v>
      </c>
      <c r="P98" s="168">
        <f ca="1">IF(M98&gt;0,N98*100/M98,0)</f>
        <v>92.411693057247263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137600</v>
      </c>
      <c r="M140" s="152">
        <f t="shared" ca="1" si="64"/>
        <v>137600</v>
      </c>
      <c r="N140" s="152">
        <f t="shared" ca="1" si="64"/>
        <v>136780</v>
      </c>
      <c r="O140" s="151">
        <f t="shared" ref="O140:O142" ca="1" si="65">IF(L140&gt;0,N140*100/L140,0)</f>
        <v>99.404069767441854</v>
      </c>
      <c r="P140" s="151">
        <f t="shared" ref="P140:P142" ca="1" si="66">IF(M140&gt;0,N140*100/M140,0)</f>
        <v>99.404069767441854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137600</v>
      </c>
      <c r="M142" s="88">
        <f t="shared" ca="1" si="68"/>
        <v>137600</v>
      </c>
      <c r="N142" s="88">
        <f t="shared" ca="1" si="68"/>
        <v>136780</v>
      </c>
      <c r="O142" s="156">
        <f t="shared" ca="1" si="65"/>
        <v>99.404069767441854</v>
      </c>
      <c r="P142" s="156">
        <f t="shared" ca="1" si="66"/>
        <v>99.404069767441854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137600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IFERROR(__xludf.DUMMYFUNCTION("IMPORTRANGE(""https://docs.google.com/spreadsheets/d/1Yj_ptqi66GCucihVvJfMjLAmec39IyEx_6qawtMGysU/edit?usp=sharing"",""สบก!BK36"")"),136780)</f>
        <v>136780</v>
      </c>
      <c r="O144" s="168">
        <f ca="1">IF(L144&gt;0,N144*100/L144,0)</f>
        <v>99.404069767441854</v>
      </c>
      <c r="P144" s="168">
        <f ca="1">IF(M144&gt;0,N144*100/M144,0)</f>
        <v>99.404069767441854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IFERROR(__xludf.DUMMYFUNCTION("IMPORTRANGE(""https://docs.google.com/spreadsheets/d/1Yj_ptqi66GCucihVvJfMjLAmec39IyEx_6qawtMGysU/edit?usp=sharing"",""สบก!BG36"")"),137600)</f>
        <v>137600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IFERROR(__xludf.DUMMYFUNCTION("IMPORTRANGE(""https://docs.google.com/spreadsheets/d/11923uPwbBZFjjGgGUA6NLw09EwE0CqkOc4q9oUmW1yo/edit?usp=sharing"",""อุทัยธานี!J84"")"),63)</f>
        <v>63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IFERROR(__xludf.DUMMYFUNCTION("IMPORTRANGE(""https://docs.google.com/spreadsheets/d/11923uPwbBZFjjGgGUA6NLw09EwE0CqkOc4q9oUmW1yo/edit?usp=sharing"",""อุทัยธานี!J85"")"),48)</f>
        <v>48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IFERROR(__xludf.DUMMYFUNCTION("IMPORTRANGE(""https://docs.google.com/spreadsheets/d/11923uPwbBZFjjGgGUA6NLw09EwE0CqkOc4q9oUmW1yo/edit?usp=sharing"",""อุทัยธานี!J86"")"),15)</f>
        <v>15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IFERROR(__xludf.DUMMYFUNCTION("IMPORTRANGE(""https://docs.google.com/spreadsheets/d/11923uPwbBZFjjGgGUA6NLw09EwE0CqkOc4q9oUmW1yo/edit?usp=sharing"",""อุทัยธานี!J100"")"),3)</f>
        <v>3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169442</v>
      </c>
      <c r="O250" s="151">
        <f t="shared" ref="O250:O252" ca="1" si="78">IF(L250&gt;0,N250*100/L250,0)</f>
        <v>83.304818092428718</v>
      </c>
      <c r="P250" s="151">
        <f t="shared" ref="P250:P252" ca="1" si="79">IF(M250&gt;0,N250*100/M250,0)</f>
        <v>83.304818092428718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169442</v>
      </c>
      <c r="O252" s="156">
        <f t="shared" ca="1" si="78"/>
        <v>83.304818092428718</v>
      </c>
      <c r="P252" s="156">
        <f t="shared" ca="1" si="79"/>
        <v>83.304818092428718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IFERROR(__xludf.DUMMYFUNCTION("IMPORTRANGE(""https://docs.google.com/spreadsheets/d/1Yj_ptqi66GCucihVvJfMjLAmec39IyEx_6qawtMGysU/edit?usp=sharing"",""สบก!CC36"")"),169442)</f>
        <v>169442</v>
      </c>
      <c r="O254" s="168">
        <f ca="1">IF(L254&gt;0,N254*100/L254,0)</f>
        <v>83.304818092428718</v>
      </c>
      <c r="P254" s="168">
        <f ca="1">IF(M254&gt;0,N254*100/M254,0)</f>
        <v>83.304818092428718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185600</v>
      </c>
      <c r="M271" s="152">
        <f t="shared" ca="1" si="83"/>
        <v>185600</v>
      </c>
      <c r="N271" s="152">
        <f t="shared" ca="1" si="83"/>
        <v>173942</v>
      </c>
      <c r="O271" s="151">
        <f t="shared" ref="O271:O273" ca="1" si="84">IF(L271&gt;0,N271*100/L271,0)</f>
        <v>93.71875</v>
      </c>
      <c r="P271" s="151">
        <f t="shared" ref="P271:P273" ca="1" si="85">IF(M271&gt;0,N271*100/M271,0)</f>
        <v>93.71875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185600</v>
      </c>
      <c r="M273" s="88">
        <f t="shared" ca="1" si="87"/>
        <v>185600</v>
      </c>
      <c r="N273" s="88">
        <f t="shared" ca="1" si="87"/>
        <v>173942</v>
      </c>
      <c r="O273" s="156">
        <f t="shared" ca="1" si="84"/>
        <v>93.71875</v>
      </c>
      <c r="P273" s="156">
        <f t="shared" ca="1" si="85"/>
        <v>93.71875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185600</v>
      </c>
      <c r="M275" s="167">
        <f ca="1">IFERROR(__xludf.DUMMYFUNCTION("IMPORTRANGE(""https://docs.google.com/spreadsheets/d/1Yj_ptqi66GCucihVvJfMjLAmec39IyEx_6qawtMGysU/edit?usp=sharing"",""สบก!CK36"")"),185600)</f>
        <v>185600</v>
      </c>
      <c r="N275" s="168">
        <f ca="1">IFERROR(__xludf.DUMMYFUNCTION("IMPORTRANGE(""https://docs.google.com/spreadsheets/d/1Yj_ptqi66GCucihVvJfMjLAmec39IyEx_6qawtMGysU/edit?usp=sharing"",""สบก!CL36"")"),173942)</f>
        <v>173942</v>
      </c>
      <c r="O275" s="168">
        <f ca="1">IF(L275&gt;0,N275*100/L275,0)</f>
        <v>93.71875</v>
      </c>
      <c r="P275" s="168">
        <f ca="1">IF(M275&gt;0,N275*100/M275,0)</f>
        <v>93.71875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IFERROR(__xludf.DUMMYFUNCTION("IMPORTRANGE(""https://docs.google.com/spreadsheets/d/1Yj_ptqi66GCucihVvJfMjLAmec39IyEx_6qawtMGysU/edit?usp=sharing"",""สบก!CH36"")"),185600)</f>
        <v>185600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160760</v>
      </c>
      <c r="N290" s="152">
        <f t="shared" ca="1" si="88"/>
        <v>115225</v>
      </c>
      <c r="O290" s="151">
        <f t="shared" ref="O290:O292" ca="1" si="89">IF(L290&gt;0,N290*100/L290,0)</f>
        <v>95.416528651871474</v>
      </c>
      <c r="P290" s="151">
        <f t="shared" ref="P290:P292" ca="1" si="90">IF(M290&gt;0,N290*100/M290,0)</f>
        <v>71.675167952226928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160760</v>
      </c>
      <c r="N292" s="88">
        <f t="shared" ca="1" si="92"/>
        <v>115225</v>
      </c>
      <c r="O292" s="156">
        <f t="shared" ca="1" si="89"/>
        <v>95.416528651871474</v>
      </c>
      <c r="P292" s="156">
        <f t="shared" ca="1" si="90"/>
        <v>71.675167952226928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IFERROR(__xludf.DUMMYFUNCTION("IMPORTRANGE(""https://docs.google.com/spreadsheets/d/1Yj_ptqi66GCucihVvJfMjLAmec39IyEx_6qawtMGysU/edit?usp=sharing"",""สบก!CT36"")"),160760)</f>
        <v>160760</v>
      </c>
      <c r="N294" s="168">
        <f ca="1">IFERROR(__xludf.DUMMYFUNCTION("IMPORTRANGE(""https://docs.google.com/spreadsheets/d/1Yj_ptqi66GCucihVvJfMjLAmec39IyEx_6qawtMGysU/edit?usp=sharing"",""สบก!CU36"")"),115225)</f>
        <v>115225</v>
      </c>
      <c r="O294" s="168">
        <f ca="1">IF(L294&gt;0,N294*100/L294,0)</f>
        <v>95.416528651871474</v>
      </c>
      <c r="P294" s="168">
        <f ca="1">IF(M294&gt;0,N294*100/M294,0)</f>
        <v>71.675167952226928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IFERROR(__xludf.DUMMYFUNCTION("IMPORTRANGE(""https://docs.google.com/spreadsheets/d/11923uPwbBZFjjGgGUA6NLw09EwE0CqkOc4q9oUmW1yo/edit?usp=sharing"",""อุทัยธานี!J211"")"),40)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512600</v>
      </c>
      <c r="M310" s="152">
        <f t="shared" ca="1" si="93"/>
        <v>512600</v>
      </c>
      <c r="N310" s="152">
        <f t="shared" ca="1" si="93"/>
        <v>477905</v>
      </c>
      <c r="O310" s="151">
        <f t="shared" ref="O310:O312" ca="1" si="94">IF(L310&gt;0,N310*100/L310,0)</f>
        <v>93.231564572766288</v>
      </c>
      <c r="P310" s="151">
        <f t="shared" ref="P310:P312" ca="1" si="95">IF(M310&gt;0,N310*100/M310,0)</f>
        <v>93.231564572766288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512600</v>
      </c>
      <c r="M312" s="88">
        <f t="shared" ca="1" si="97"/>
        <v>512600</v>
      </c>
      <c r="N312" s="88">
        <f t="shared" ca="1" si="97"/>
        <v>477905</v>
      </c>
      <c r="O312" s="156">
        <f t="shared" ca="1" si="94"/>
        <v>93.231564572766288</v>
      </c>
      <c r="P312" s="156">
        <f t="shared" ca="1" si="95"/>
        <v>93.231564572766288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512600</v>
      </c>
      <c r="M314" s="167">
        <f ca="1">IFERROR(__xludf.DUMMYFUNCTION("IMPORTRANGE(""https://docs.google.com/spreadsheets/d/1Yj_ptqi66GCucihVvJfMjLAmec39IyEx_6qawtMGysU/edit?usp=sharing"",""สบก!DC36"")"),512600)</f>
        <v>512600</v>
      </c>
      <c r="N314" s="168">
        <f ca="1">IFERROR(__xludf.DUMMYFUNCTION("IMPORTRANGE(""https://docs.google.com/spreadsheets/d/1Yj_ptqi66GCucihVvJfMjLAmec39IyEx_6qawtMGysU/edit?usp=sharing"",""สบก!DD36"")"),477905)</f>
        <v>477905</v>
      </c>
      <c r="O314" s="168">
        <f ca="1">IF(L314&gt;0,N314*100/L314,0)</f>
        <v>93.231564572766288</v>
      </c>
      <c r="P314" s="168">
        <f ca="1">IF(M314&gt;0,N314*100/M314,0)</f>
        <v>93.231564572766288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IFERROR(__xludf.DUMMYFUNCTION("IMPORTRANGE(""https://docs.google.com/spreadsheets/d/1Yj_ptqi66GCucihVvJfMjLAmec39IyEx_6qawtMGysU/edit?usp=sharing"",""สบก!CZ36"")"),512600)</f>
        <v>512600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IFERROR(__xludf.DUMMYFUNCTION("IMPORTRANGE(""https://docs.google.com/spreadsheets/d/11923uPwbBZFjjGgGUA6NLw09EwE0CqkOc4q9oUmW1yo/edit?usp=sharing"",""อุทัยธานี!J228"")"),195)</f>
        <v>195</v>
      </c>
      <c r="K328" s="317">
        <f ca="1">IF(I328&gt;0,J328*100/I328,0)</f>
        <v>90.697674418604649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1057670</v>
      </c>
      <c r="M329" s="152">
        <f t="shared" ca="1" si="98"/>
        <v>1110420</v>
      </c>
      <c r="N329" s="152">
        <f t="shared" ca="1" si="98"/>
        <v>942345</v>
      </c>
      <c r="O329" s="151">
        <f t="shared" ref="O329:O331" ca="1" si="99">IF(L329&gt;0,N329*100/L329,0)</f>
        <v>89.09631548592661</v>
      </c>
      <c r="P329" s="151">
        <f t="shared" ref="P329:P331" ca="1" si="100">IF(M329&gt;0,N329*100/M329,0)</f>
        <v>84.863835305560059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1057670</v>
      </c>
      <c r="M331" s="88">
        <f t="shared" ca="1" si="102"/>
        <v>1110420</v>
      </c>
      <c r="N331" s="88">
        <f t="shared" ca="1" si="102"/>
        <v>942345</v>
      </c>
      <c r="O331" s="156">
        <f t="shared" ca="1" si="99"/>
        <v>89.09631548592661</v>
      </c>
      <c r="P331" s="156">
        <f t="shared" ca="1" si="100"/>
        <v>84.863835305560059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IFERROR(__xludf.DUMMYFUNCTION("IMPORTRANGE(""https://docs.google.com/spreadsheets/d/1Yj_ptqi66GCucihVvJfMjLAmec39IyEx_6qawtMGysU/edit?usp=sharing"",""สบก!DM36"")"),797345)</f>
        <v>797345</v>
      </c>
      <c r="O333" s="168">
        <f ca="1">IF(L333&gt;0,N333*100/L333,0)</f>
        <v>87.555865461693045</v>
      </c>
      <c r="P333" s="168">
        <f ca="1">IF(M333&gt;0,N333*100/M333,0)</f>
        <v>82.761931452533688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98.639455782312922</v>
      </c>
      <c r="P337" s="50">
        <f ca="1">IF(M337&gt;0,N337*100/M337,0)</f>
        <v>98.639455782312922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IFERROR(__xludf.DUMMYFUNCTION("IMPORTRANGE(""https://docs.google.com/spreadsheets/d/11923uPwbBZFjjGgGUA6NLw09EwE0CqkOc4q9oUmW1yo/edit?usp=sharing"",""อุทัยธานี!J234"")"),207)</f>
        <v>207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IFERROR(__xludf.DUMMYFUNCTION("IMPORTRANGE(""https://docs.google.com/spreadsheets/d/11923uPwbBZFjjGgGUA6NLw09EwE0CqkOc4q9oUmW1yo/edit?usp=sharing"",""อุทัยธานี!J235"")"),2121.3)</f>
        <v>2121.3000000000002</v>
      </c>
      <c r="K340" s="342">
        <f t="shared" ca="1" si="103"/>
        <v>106.06500000000001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IFERROR(__xludf.DUMMYFUNCTION("IMPORTRANGE(""https://docs.google.com/spreadsheets/d/11923uPwbBZFjjGgGUA6NLw09EwE0CqkOc4q9oUmW1yo/edit?usp=sharing"",""อุทัยธานี!J236"")"),324)</f>
        <v>324</v>
      </c>
      <c r="K341" s="342">
        <f t="shared" ca="1" si="103"/>
        <v>150.69767441860466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IFERROR(__xludf.DUMMYFUNCTION("IMPORTRANGE(""https://docs.google.com/spreadsheets/d/11923uPwbBZFjjGgGUA6NLw09EwE0CqkOc4q9oUmW1yo/edit?usp=sharing"",""อุทัยธานี!J237"")"),4360.25)</f>
        <v>4360.25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IFERROR(__xludf.DUMMYFUNCTION("IMPORTRANGE(""https://docs.google.com/spreadsheets/d/11923uPwbBZFjjGgGUA6NLw09EwE0CqkOc4q9oUmW1yo/edit?usp=sharing"",""อุทัยธานี!J240"")"),195)</f>
        <v>195</v>
      </c>
      <c r="K345" s="342">
        <f t="shared" ca="1" si="103"/>
        <v>90.697674418604649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IFERROR(__xludf.DUMMYFUNCTION("IMPORTRANGE(""https://docs.google.com/spreadsheets/d/11923uPwbBZFjjGgGUA6NLw09EwE0CqkOc4q9oUmW1yo/edit?usp=sharing"",""อุทัยธานี!J241"")"),3065.26)</f>
        <v>3065.26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IFERROR(__xludf.DUMMYFUNCTION("IMPORTRANGE(""https://docs.google.com/spreadsheets/d/11923uPwbBZFjjGgGUA6NLw09EwE0CqkOc4q9oUmW1yo/edit?usp=sharing"",""อุทัยธานี!L242"")"),2208644)</f>
        <v>2208644</v>
      </c>
      <c r="M347" s="357"/>
      <c r="N347" s="357">
        <f ca="1">IFERROR(__xludf.DUMMYFUNCTION("IMPORTRANGE(""https://docs.google.com/spreadsheets/d/11923uPwbBZFjjGgGUA6NLw09EwE0CqkOc4q9oUmW1yo/edit?usp=sharing"",""อุทัยธานี!M242"")"),1110037.6)</f>
        <v>1110037.6000000001</v>
      </c>
      <c r="O347" s="357">
        <f ca="1">+IF(L347&gt;0,N347*100/L347,0)</f>
        <v>50.258783217213825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IFERROR(__xludf.DUMMYFUNCTION("IMPORTRANGE(""https://docs.google.com/spreadsheets/d/11923uPwbBZFjjGgGUA6NLw09EwE0CqkOc4q9oUmW1yo/edit?usp=sharing"",""อุทัยธานี!J244"")"),70)</f>
        <v>70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IFERROR(__xludf.DUMMYFUNCTION("IMPORTRANGE(""https://docs.google.com/spreadsheets/d/11923uPwbBZFjjGgGUA6NLw09EwE0CqkOc4q9oUmW1yo/edit?usp=sharing"",""อุทัยธานี!M244"")"),277522.9)</f>
        <v>277522.90000000002</v>
      </c>
      <c r="O349" s="372">
        <f ca="1">+IF(L349&gt;0,N349*100/L349,0)</f>
        <v>91.543376434885886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IFERROR(__xludf.DUMMYFUNCTION("IMPORTRANGE(""https://docs.google.com/spreadsheets/d/11923uPwbBZFjjGgGUA6NLw09EwE0CqkOc4q9oUmW1yo/edit?usp=sharing"",""อุทัยธานี!M247"")"),277522.9)</f>
        <v>277522.90000000002</v>
      </c>
      <c r="O352" s="165">
        <f t="shared" ca="1" si="105"/>
        <v>91.543376434885886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IFERROR(__xludf.DUMMYFUNCTION("IMPORTRANGE(""https://docs.google.com/spreadsheets/d/11923uPwbBZFjjGgGUA6NLw09EwE0CqkOc4q9oUmW1yo/edit?usp=sharing"",""อุทัยธานี!M249"")"),277522.9)</f>
        <v>277522.90000000002</v>
      </c>
      <c r="O354" s="168">
        <f t="shared" ca="1" si="105"/>
        <v>91.543376434885886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IFERROR(__xludf.DUMMYFUNCTION("IMPORTRANGE(""https://docs.google.com/spreadsheets/d/11923uPwbBZFjjGgGUA6NLw09EwE0CqkOc4q9oUmW1yo/edit?usp=sharing"",""อุทัยธานี!M252"")"),130362.9)</f>
        <v>130362.9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IFERROR(__xludf.DUMMYFUNCTION("IMPORTRANGE(""https://docs.google.com/spreadsheets/d/11923uPwbBZFjjGgGUA6NLw09EwE0CqkOc4q9oUmW1yo/edit?usp=sharing"",""อุทัยธานี!J270"")"),70)</f>
        <v>70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IFERROR(__xludf.DUMMYFUNCTION("IMPORTRANGE(""https://docs.google.com/spreadsheets/d/11923uPwbBZFjjGgGUA6NLw09EwE0CqkOc4q9oUmW1yo/edit?usp=sharing"",""อุทัยธานี!M275"")"),333772)</f>
        <v>333772</v>
      </c>
      <c r="O380" s="372">
        <f ca="1">+IF(L380&gt;0,N380*100/L380,0)</f>
        <v>32.45167813946253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IFERROR(__xludf.DUMMYFUNCTION("IMPORTRANGE(""https://docs.google.com/spreadsheets/d/11923uPwbBZFjjGgGUA6NLw09EwE0CqkOc4q9oUmW1yo/edit?usp=sharing"",""อุทัยธานี!M278"")"),333772)</f>
        <v>333772</v>
      </c>
      <c r="O383" s="165">
        <f t="shared" ca="1" si="109"/>
        <v>32.45167813946253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IFERROR(__xludf.DUMMYFUNCTION("IMPORTRANGE(""https://docs.google.com/spreadsheets/d/11923uPwbBZFjjGgGUA6NLw09EwE0CqkOc4q9oUmW1yo/edit?usp=sharing"",""อุทัยธานี!M280"")"),333772)</f>
        <v>333772</v>
      </c>
      <c r="O385" s="168">
        <f t="shared" ca="1" si="109"/>
        <v>32.45167813946253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IFERROR(__xludf.DUMMYFUNCTION("IMPORTRANGE(""https://docs.google.com/spreadsheets/d/11923uPwbBZFjjGgGUA6NLw09EwE0CqkOc4q9oUmW1yo/edit?usp=sharing"",""อุทัยธานี!M283"")"),103942)</f>
        <v>103942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IFERROR(__xludf.DUMMYFUNCTION("IMPORTRANGE(""https://docs.google.com/spreadsheets/d/11923uPwbBZFjjGgGUA6NLw09EwE0CqkOc4q9oUmW1yo/edit?usp=sharing"",""อุทัยธานี!M284"")"),31830)</f>
        <v>31830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IFERROR(__xludf.DUMMYFUNCTION("IMPORTRANGE(""https://docs.google.com/spreadsheets/d/11923uPwbBZFjjGgGUA6NLw09EwE0CqkOc4q9oUmW1yo/edit?usp=sharing"",""อุทัยธานี!M296"")"),167224)</f>
        <v>167224</v>
      </c>
      <c r="O401" s="372">
        <f ca="1">+IF(L401&gt;0,N401*100/L401,0)</f>
        <v>93.998875772906132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IFERROR(__xludf.DUMMYFUNCTION("IMPORTRANGE(""https://docs.google.com/spreadsheets/d/11923uPwbBZFjjGgGUA6NLw09EwE0CqkOc4q9oUmW1yo/edit?usp=sharing"",""อุทัยธานี!M299"")"),167224)</f>
        <v>167224</v>
      </c>
      <c r="O404" s="168">
        <f t="shared" ca="1" si="112"/>
        <v>93.998875772906132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IFERROR(__xludf.DUMMYFUNCTION("IMPORTRANGE(""https://docs.google.com/spreadsheets/d/11923uPwbBZFjjGgGUA6NLw09EwE0CqkOc4q9oUmW1yo/edit?usp=sharing"",""อุทัยธานี!M301"")"),167224)</f>
        <v>167224</v>
      </c>
      <c r="O406" s="168">
        <f t="shared" ca="1" si="112"/>
        <v>93.998875772906132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IFERROR(__xludf.DUMMYFUNCTION("IMPORTRANGE(""https://docs.google.com/spreadsheets/d/11923uPwbBZFjjGgGUA6NLw09EwE0CqkOc4q9oUmW1yo/edit?usp=sharing"",""อุทัยธานี!M305"")"),19224)</f>
        <v>19224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IFERROR(__xludf.DUMMYFUNCTION("IMPORTRANGE(""https://docs.google.com/spreadsheets/d/11923uPwbBZFjjGgGUA6NLw09EwE0CqkOc4q9oUmW1yo/edit?usp=sharing"",""อุทัยธานี!L350"")"),320487)</f>
        <v>320487</v>
      </c>
      <c r="M455" s="372"/>
      <c r="N455" s="372">
        <f ca="1">IFERROR(__xludf.DUMMYFUNCTION("IMPORTRANGE(""https://docs.google.com/spreadsheets/d/11923uPwbBZFjjGgGUA6NLw09EwE0CqkOc4q9oUmW1yo/edit?usp=sharing"",""อุทัยธานี!M350"")"),96371.37)</f>
        <v>96371.37</v>
      </c>
      <c r="O455" s="372">
        <f t="shared" ref="O455:O459" ca="1" si="116">+IF(L455&gt;0,N455*100/L455,0)</f>
        <v>30.070289902554549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IFERROR(__xludf.DUMMYFUNCTION("IMPORTRANGE(""https://docs.google.com/spreadsheets/d/11923uPwbBZFjjGgGUA6NLw09EwE0CqkOc4q9oUmW1yo/edit?usp=sharing"",""อุทัยธานี!L352"")"),320487)</f>
        <v>320487</v>
      </c>
      <c r="M457" s="165"/>
      <c r="N457" s="168">
        <f ca="1">IFERROR(__xludf.DUMMYFUNCTION("IMPORTRANGE(""https://docs.google.com/spreadsheets/d/11923uPwbBZFjjGgGUA6NLw09EwE0CqkOc4q9oUmW1yo/edit?usp=sharing"",""อุทัยธานี!M352"")"),96371.37)</f>
        <v>96371.37</v>
      </c>
      <c r="O457" s="168">
        <f t="shared" ca="1" si="116"/>
        <v>30.070289902554549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IFERROR(__xludf.DUMMYFUNCTION("IMPORTRANGE(""https://docs.google.com/spreadsheets/d/11923uPwbBZFjjGgGUA6NLw09EwE0CqkOc4q9oUmW1yo/edit?usp=sharing"",""อุทัยธานี!L354"")"),320487)</f>
        <v>320487</v>
      </c>
      <c r="M459" s="168"/>
      <c r="N459" s="168">
        <f ca="1">IFERROR(__xludf.DUMMYFUNCTION("IMPORTRANGE(""https://docs.google.com/spreadsheets/d/11923uPwbBZFjjGgGUA6NLw09EwE0CqkOc4q9oUmW1yo/edit?usp=sharing"",""อุทัยธานี!M354"")"),96371.37)</f>
        <v>96371.37</v>
      </c>
      <c r="O459" s="168">
        <f t="shared" ca="1" si="116"/>
        <v>30.070289902554549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IFERROR(__xludf.DUMMYFUNCTION("IMPORTRANGE(""https://docs.google.com/spreadsheets/d/11923uPwbBZFjjGgGUA6NLw09EwE0CqkOc4q9oUmW1yo/edit?usp=sharing"",""อุทัยธานี!M358"")"),96371.37)</f>
        <v>96371.37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IFERROR(__xludf.DUMMYFUNCTION("IMPORTRANGE(""https://docs.google.com/spreadsheets/d/11923uPwbBZFjjGgGUA6NLw09EwE0CqkOc4q9oUmW1yo/edit?usp=sharing"",""อุทัยธานี!J378"")"),18235)</f>
        <v>18235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IFERROR(__xludf.DUMMYFUNCTION("IMPORTRANGE(""https://docs.google.com/spreadsheets/d/11923uPwbBZFjjGgGUA6NLw09EwE0CqkOc4q9oUmW1yo/edit?usp=sharing"",""อุทัยธานี!J379"")"),2173)</f>
        <v>2173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IFERROR(__xludf.DUMMYFUNCTION("IMPORTRANGE(""https://docs.google.com/spreadsheets/d/11923uPwbBZFjjGgGUA6NLw09EwE0CqkOc4q9oUmW1yo/edit?usp=sharing"",""อุทัยธานี!J380"")"),4624)</f>
        <v>4624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IFERROR(__xludf.DUMMYFUNCTION("IMPORTRANGE(""https://docs.google.com/spreadsheets/d/11923uPwbBZFjjGgGUA6NLw09EwE0CqkOc4q9oUmW1yo/edit?usp=sharing"",""อุทัยธานี!J381"")"),301)</f>
        <v>301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IFERROR(__xludf.DUMMYFUNCTION("IMPORTRANGE(""https://docs.google.com/spreadsheets/d/11923uPwbBZFjjGgGUA6NLw09EwE0CqkOc4q9oUmW1yo/edit?usp=sharing"",""อุทัยธานี!J382"")"),1175)</f>
        <v>1175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IFERROR(__xludf.DUMMYFUNCTION("IMPORTRANGE(""https://docs.google.com/spreadsheets/d/11923uPwbBZFjjGgGUA6NLw09EwE0CqkOc4q9oUmW1yo/edit?usp=sharing"",""อุทัยธานี!J383"")"),126)</f>
        <v>126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IFERROR(__xludf.DUMMYFUNCTION("IMPORTRANGE(""https://docs.google.com/spreadsheets/d/11923uPwbBZFjjGgGUA6NLw09EwE0CqkOc4q9oUmW1yo/edit?usp=sharing"",""อุทัยธานี!J384"")"),1077)</f>
        <v>1077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IFERROR(__xludf.DUMMYFUNCTION("IMPORTRANGE(""https://docs.google.com/spreadsheets/d/11923uPwbBZFjjGgGUA6NLw09EwE0CqkOc4q9oUmW1yo/edit?usp=sharing"",""อุทัยธานี!J385"")"),115)</f>
        <v>115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IFERROR(__xludf.DUMMYFUNCTION("IMPORTRANGE(""https://docs.google.com/spreadsheets/d/11923uPwbBZFjjGgGUA6NLw09EwE0CqkOc4q9oUmW1yo/edit?usp=sharing"",""อุทัยธานี!J392"")"),2372)</f>
        <v>2372</v>
      </c>
      <c r="K497" s="444">
        <f t="shared" ca="1" si="117"/>
        <v>32.17143632171436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IFERROR(__xludf.DUMMYFUNCTION("IMPORTRANGE(""https://docs.google.com/spreadsheets/d/11923uPwbBZFjjGgGUA6NLw09EwE0CqkOc4q9oUmW1yo/edit?usp=sharing"",""อุทัยธานี!J393"")"),2372)</f>
        <v>2372</v>
      </c>
      <c r="K498" s="163">
        <f t="shared" ca="1" si="117"/>
        <v>32.17143632171436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IFERROR(__xludf.DUMMYFUNCTION("IMPORTRANGE(""https://docs.google.com/spreadsheets/d/11923uPwbBZFjjGgGUA6NLw09EwE0CqkOc4q9oUmW1yo/edit?usp=sharing"",""อุทัยธานี!J394"")"),116)</f>
        <v>116</v>
      </c>
      <c r="K499" s="201">
        <f t="shared" ca="1" si="117"/>
        <v>28.155339805825243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IFERROR(__xludf.DUMMYFUNCTION("IMPORTRANGE(""https://docs.google.com/spreadsheets/d/11923uPwbBZFjjGgGUA6NLw09EwE0CqkOc4q9oUmW1yo/edit?usp=sharing"",""อุทัยธานี!J395"")"),2261)</f>
        <v>2261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IFERROR(__xludf.DUMMYFUNCTION("IMPORTRANGE(""https://docs.google.com/spreadsheets/d/11923uPwbBZFjjGgGUA6NLw09EwE0CqkOc4q9oUmW1yo/edit?usp=sharing"",""อุทัยธานี!J396"")"),108)</f>
        <v>108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IFERROR(__xludf.DUMMYFUNCTION("IMPORTRANGE(""https://docs.google.com/spreadsheets/d/11923uPwbBZFjjGgGUA6NLw09EwE0CqkOc4q9oUmW1yo/edit?usp=sharing"",""อุทัยธานี!J397"")"),1284)</f>
        <v>1284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IFERROR(__xludf.DUMMYFUNCTION("IMPORTRANGE(""https://docs.google.com/spreadsheets/d/11923uPwbBZFjjGgGUA6NLw09EwE0CqkOc4q9oUmW1yo/edit?usp=sharing"",""อุทัยธานี!J398"")"),75)</f>
        <v>75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IFERROR(__xludf.DUMMYFUNCTION("IMPORTRANGE(""https://docs.google.com/spreadsheets/d/11923uPwbBZFjjGgGUA6NLw09EwE0CqkOc4q9oUmW1yo/edit?usp=sharing"",""อุทัยธานี!J399"")"),951)</f>
        <v>951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IFERROR(__xludf.DUMMYFUNCTION("IMPORTRANGE(""https://docs.google.com/spreadsheets/d/11923uPwbBZFjjGgGUA6NLw09EwE0CqkOc4q9oUmW1yo/edit?usp=sharing"",""อุทัยธานี!J400"")"),32)</f>
        <v>32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IFERROR(__xludf.DUMMYFUNCTION("IMPORTRANGE(""https://docs.google.com/spreadsheets/d/11923uPwbBZFjjGgGUA6NLw09EwE0CqkOc4q9oUmW1yo/edit?usp=sharing"",""อุทัยธานี!M428"")"),33350)</f>
        <v>33350</v>
      </c>
      <c r="O533" s="411">
        <f t="shared" ref="O533:O537" ca="1" si="118">+IF(L533&gt;0,N533*100/L533,0)</f>
        <v>92.536071032186456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IFERROR(__xludf.DUMMYFUNCTION("IMPORTRANGE(""https://docs.google.com/spreadsheets/d/11923uPwbBZFjjGgGUA6NLw09EwE0CqkOc4q9oUmW1yo/edit?usp=sharing"",""อุทัยธานี!M430"")"),33350)</f>
        <v>33350</v>
      </c>
      <c r="O535" s="168">
        <f t="shared" ca="1" si="118"/>
        <v>92.536071032186456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IFERROR(__xludf.DUMMYFUNCTION("IMPORTRANGE(""https://docs.google.com/spreadsheets/d/11923uPwbBZFjjGgGUA6NLw09EwE0CqkOc4q9oUmW1yo/edit?usp=sharing"",""อุทัยธานี!M432"")"),33350)</f>
        <v>33350</v>
      </c>
      <c r="O537" s="168">
        <f t="shared" ca="1" si="118"/>
        <v>92.536071032186456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IFERROR(__xludf.DUMMYFUNCTION("IMPORTRANGE(""https://docs.google.com/spreadsheets/d/11923uPwbBZFjjGgGUA6NLw09EwE0CqkOc4q9oUmW1yo/edit?usp=sharing"",""อุทัยธานี!M436"")"),12910)</f>
        <v>12910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IFERROR(__xludf.DUMMYFUNCTION("IMPORTRANGE(""https://docs.google.com/spreadsheets/d/11923uPwbBZFjjGgGUA6NLw09EwE0CqkOc4q9oUmW1yo/edit?usp=sharing"",""อุทัยธานี!J459"")"),7166)</f>
        <v>7166</v>
      </c>
      <c r="K564" s="371">
        <f ca="1">IF(I564&gt;0,J564*100/I564,0)</f>
        <v>462.32258064516128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IFERROR(__xludf.DUMMYFUNCTION("IMPORTRANGE(""https://docs.google.com/spreadsheets/d/11923uPwbBZFjjGgGUA6NLw09EwE0CqkOc4q9oUmW1yo/edit?usp=sharing"",""อุทัยธานี!M459"")"),123877.33)</f>
        <v>123877.33</v>
      </c>
      <c r="O564" s="372">
        <f t="shared" ref="O564:O568" ca="1" si="122">+IF(L564&gt;0,N564*100/L564,0)</f>
        <v>90.500679427235539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IFERROR(__xludf.DUMMYFUNCTION("IMPORTRANGE(""https://docs.google.com/spreadsheets/d/11923uPwbBZFjjGgGUA6NLw09EwE0CqkOc4q9oUmW1yo/edit?usp=sharing"",""อุทัยธานี!M461"")"),123877.33)</f>
        <v>123877.33</v>
      </c>
      <c r="O566" s="168">
        <f t="shared" ca="1" si="122"/>
        <v>90.500679427235539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IFERROR(__xludf.DUMMYFUNCTION("IMPORTRANGE(""https://docs.google.com/spreadsheets/d/11923uPwbBZFjjGgGUA6NLw09EwE0CqkOc4q9oUmW1yo/edit?usp=sharing"",""อุทัยธานี!M463"")"),123877.33)</f>
        <v>123877.33</v>
      </c>
      <c r="O568" s="168">
        <f t="shared" ca="1" si="122"/>
        <v>90.500679427235539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IFERROR(__xludf.DUMMYFUNCTION("IMPORTRANGE(""https://docs.google.com/spreadsheets/d/11923uPwbBZFjjGgGUA6NLw09EwE0CqkOc4q9oUmW1yo/edit?usp=sharing"",""อุทัยธานี!M466"")"),91055.33)</f>
        <v>91055.33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IFERROR(__xludf.DUMMYFUNCTION("IMPORTRANGE(""https://docs.google.com/spreadsheets/d/11923uPwbBZFjjGgGUA6NLw09EwE0CqkOc4q9oUmW1yo/edit?usp=sharing"",""อุทัยธานี!M467"")"),32822)</f>
        <v>32822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IFERROR(__xludf.DUMMYFUNCTION("IMPORTRANGE(""https://docs.google.com/spreadsheets/d/11923uPwbBZFjjGgGUA6NLw09EwE0CqkOc4q9oUmW1yo/edit?usp=sharing"",""อุทัยธานี!J468"")"),7166)</f>
        <v>7166</v>
      </c>
      <c r="K573" s="201">
        <f ca="1">IF(I573&gt;0,J573*100/I573,0)</f>
        <v>462.32258064516128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IFERROR(__xludf.DUMMYFUNCTION("IMPORTRANGE(""https://docs.google.com/spreadsheets/d/11923uPwbBZFjjGgGUA6NLw09EwE0CqkOc4q9oUmW1yo/edit?usp=sharing"",""อุทัยธานี!J471"")"),717)</f>
        <v>717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IFERROR(__xludf.DUMMYFUNCTION("IMPORTRANGE(""https://docs.google.com/spreadsheets/d/11923uPwbBZFjjGgGUA6NLw09EwE0CqkOc4q9oUmW1yo/edit?usp=sharing"",""อุทัยธานี!J472"")"),6449)</f>
        <v>6449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IFERROR(__xludf.DUMMYFUNCTION("IMPORTRANGE(""https://docs.google.com/spreadsheets/d/11923uPwbBZFjjGgGUA6NLw09EwE0CqkOc4q9oUmW1yo/edit?usp=sharing"",""อุทัยธานี!J475"")"),10)</f>
        <v>10</v>
      </c>
      <c r="K580" s="371">
        <f ca="1">IF(I580&gt;0,J580*100/I580,0)</f>
        <v>142.85714285714286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IFERROR(__xludf.DUMMYFUNCTION("IMPORTRANGE(""https://docs.google.com/spreadsheets/d/11923uPwbBZFjjGgGUA6NLw09EwE0CqkOc4q9oUmW1yo/edit?usp=sharing"",""อุทัยธานี!M475"")"),19930)</f>
        <v>19930</v>
      </c>
      <c r="O580" s="372">
        <f t="shared" ref="O580:O584" ca="1" si="124">+IF(L580&gt;0,N580*100/L580,0)</f>
        <v>17.817391848520881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IFERROR(__xludf.DUMMYFUNCTION("IMPORTRANGE(""https://docs.google.com/spreadsheets/d/11923uPwbBZFjjGgGUA6NLw09EwE0CqkOc4q9oUmW1yo/edit?usp=sharing"",""อุทัยธานี!M477"")"),19930)</f>
        <v>19930</v>
      </c>
      <c r="O582" s="168">
        <f t="shared" ca="1" si="124"/>
        <v>17.817391848520881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IFERROR(__xludf.DUMMYFUNCTION("IMPORTRANGE(""https://docs.google.com/spreadsheets/d/11923uPwbBZFjjGgGUA6NLw09EwE0CqkOc4q9oUmW1yo/edit?usp=sharing"",""อุทัยธานี!M479"")"),19930)</f>
        <v>19930</v>
      </c>
      <c r="O584" s="168">
        <f t="shared" ca="1" si="124"/>
        <v>17.817391848520881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IFERROR(__xludf.DUMMYFUNCTION("IMPORTRANGE(""https://docs.google.com/spreadsheets/d/11923uPwbBZFjjGgGUA6NLw09EwE0CqkOc4q9oUmW1yo/edit?usp=sharing"",""อุทัยธานี!M483"")"),19930)</f>
        <v>19930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IFERROR(__xludf.DUMMYFUNCTION("IMPORTRANGE(""https://docs.google.com/spreadsheets/d/11923uPwbBZFjjGgGUA6NLw09EwE0CqkOc4q9oUmW1yo/edit?usp=sharing"",""อุทัยธานี!J490"")"),10)</f>
        <v>10</v>
      </c>
      <c r="K595" s="163">
        <f t="shared" ca="1" si="125"/>
        <v>142.85714285714286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IFERROR(__xludf.DUMMYFUNCTION("IMPORTRANGE(""https://docs.google.com/spreadsheets/d/11923uPwbBZFjjGgGUA6NLw09EwE0CqkOc4q9oUmW1yo/edit?usp=sharing"",""อุทัยธานี!J491"")"),9.01)</f>
        <v>9.01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IFERROR(__xludf.DUMMYFUNCTION("IMPORTRANGE(""https://docs.google.com/spreadsheets/d/11923uPwbBZFjjGgGUA6NLw09EwE0CqkOc4q9oUmW1yo/edit?usp=sharing"",""อุทัยธานี!L492"")"),5800)</f>
        <v>5800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IFERROR(__xludf.DUMMYFUNCTION("IMPORTRANGE(""https://docs.google.com/spreadsheets/d/11923uPwbBZFjjGgGUA6NLw09EwE0CqkOc4q9oUmW1yo/edit?usp=sharing"",""อุทัยธานี!L494"")"),5800)</f>
        <v>5800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IFERROR(__xludf.DUMMYFUNCTION("IMPORTRANGE(""https://docs.google.com/spreadsheets/d/11923uPwbBZFjjGgGUA6NLw09EwE0CqkOc4q9oUmW1yo/edit?usp=sharing"",""อุทัยธานี!L496"")"),5800)</f>
        <v>5800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IFERROR(__xludf.DUMMYFUNCTION("IMPORTRANGE(""https://docs.google.com/spreadsheets/d/11923uPwbBZFjjGgGUA6NLw09EwE0CqkOc4q9oUmW1yo/edit?usp=sharing"",""อุทัยธานี!J523"")"),1522272.57)</f>
        <v>1522272.57</v>
      </c>
      <c r="K628" s="342">
        <f t="shared" ref="K628:K635" ca="1" si="129">IF(I628&gt;0,J628*100/I628,0)</f>
        <v>93.89092322888186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IFERROR(__xludf.DUMMYFUNCTION("IMPORTRANGE(""https://docs.google.com/spreadsheets/d/11923uPwbBZFjjGgGUA6NLw09EwE0CqkOc4q9oUmW1yo/edit?usp=sharing"",""อุทัยธานี!J524"")"),109)</f>
        <v>109</v>
      </c>
      <c r="K629" s="342">
        <f t="shared" ca="1" si="129"/>
        <v>100.92592592592592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IFERROR(__xludf.DUMMYFUNCTION("IMPORTRANGE(""https://docs.google.com/spreadsheets/d/11923uPwbBZFjjGgGUA6NLw09EwE0CqkOc4q9oUmW1yo/edit?usp=sharing"",""อุทัยธานี!J525"")"),2719242.11)</f>
        <v>2719242.11</v>
      </c>
      <c r="K630" s="342">
        <f t="shared" ca="1" si="129"/>
        <v>22.11584412721821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IFERROR(__xludf.DUMMYFUNCTION("IMPORTRANGE(""https://docs.google.com/spreadsheets/d/11923uPwbBZFjjGgGUA6NLw09EwE0CqkOc4q9oUmW1yo/edit?usp=sharing"",""อุทัยธานี!J526"")"),449)</f>
        <v>449</v>
      </c>
      <c r="K631" s="342">
        <f t="shared" ca="1" si="129"/>
        <v>66.224188790560476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IFERROR(__xludf.DUMMYFUNCTION("IMPORTRANGE(""https://docs.google.com/spreadsheets/d/11923uPwbBZFjjGgGUA6NLw09EwE0CqkOc4q9oUmW1yo/edit?usp=sharing"",""อุทัยธานี!J527"")"),1712609.59)</f>
        <v>1712609.59</v>
      </c>
      <c r="K632" s="342">
        <f t="shared" ca="1" si="129"/>
        <v>43.017725150180716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IFERROR(__xludf.DUMMYFUNCTION("IMPORTRANGE(""https://docs.google.com/spreadsheets/d/11923uPwbBZFjjGgGUA6NLw09EwE0CqkOc4q9oUmW1yo/edit?usp=sharing"",""อุทัยธานี!J528"")"),200)</f>
        <v>200</v>
      </c>
      <c r="K633" s="342">
        <f t="shared" ca="1" si="129"/>
        <v>80.645161290322577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IFERROR(__xludf.DUMMYFUNCTION("IMPORTRANGE(""https://docs.google.com/spreadsheets/d/11923uPwbBZFjjGgGUA6NLw09EwE0CqkOc4q9oUmW1yo/edit?usp=sharing"",""อุทัยธานี!I530"")"),50)</f>
        <v>50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200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IFERROR(__xludf.DUMMYFUNCTION("IMPORTRANGE(""https://docs.google.com/spreadsheets/d/11923uPwbBZFjjGgGUA6NLw09EwE0CqkOc4q9oUmW1yo/edit?usp=sharing"",""อุทัยธานี!J545"")"),65.78)</f>
        <v>65.78</v>
      </c>
      <c r="K650" s="537">
        <f t="shared" ca="1" si="131"/>
        <v>57.2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IFERROR(__xludf.DUMMYFUNCTION("IMPORTRANGE(""https://docs.google.com/spreadsheets/d/11923uPwbBZFjjGgGUA6NLw09EwE0CqkOc4q9oUmW1yo/edit?usp=sharing"",""อุทัยธานี!J560"")"),16)</f>
        <v>16</v>
      </c>
      <c r="K665" s="537">
        <f ca="1">IF(I665&gt;0,J665*100/I665,0)</f>
        <v>266.66666666666669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IFERROR(__xludf.DUMMYFUNCTION("IMPORTRANGE(""https://docs.google.com/spreadsheets/d/11923uPwbBZFjjGgGUA6NLw09EwE0CqkOc4q9oUmW1yo/edit?usp=sharing"",""อุทัยธานี!J561"")"),16)</f>
        <v>16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IFERROR(__xludf.DUMMYFUNCTION("IMPORTRANGE(""https://docs.google.com/spreadsheets/d/11923uPwbBZFjjGgGUA6NLw09EwE0CqkOc4q9oUmW1yo/edit?usp=sharing"",""อุทัยธานี!J562"")"),332.14)</f>
        <v>332.14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111</v>
      </c>
      <c r="K671" s="537">
        <f ca="1">IF(I671&gt;0,J671*100/I671,0)</f>
        <v>126.13636363636364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IFERROR(__xludf.DUMMYFUNCTION("IMPORTRANGE(""https://docs.google.com/spreadsheets/d/11923uPwbBZFjjGgGUA6NLw09EwE0CqkOc4q9oUmW1yo/edit?usp=sharing"",""อุทัยธานี!J567"")"),1)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IFERROR(__xludf.DUMMYFUNCTION("IMPORTRANGE(""https://docs.google.com/spreadsheets/d/11923uPwbBZFjjGgGUA6NLw09EwE0CqkOc4q9oUmW1yo/edit?usp=sharing"",""อุทัยธานี!J568"")"),1)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IFERROR(__xludf.DUMMYFUNCTION("IMPORTRANGE(""https://docs.google.com/spreadsheets/d/11923uPwbBZFjjGgGUA6NLw09EwE0CqkOc4q9oUmW1yo/edit?usp=sharing"",""อุทัยธานี!J569"")"),23)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IFERROR(__xludf.DUMMYFUNCTION("IMPORTRANGE(""https://docs.google.com/spreadsheets/d/11923uPwbBZFjjGgGUA6NLw09EwE0CqkOc4q9oUmW1yo/edit?usp=sharing"",""อุทัยธานี!J570"")"),5)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IFERROR(__xludf.DUMMYFUNCTION("IMPORTRANGE(""https://docs.google.com/spreadsheets/d/11923uPwbBZFjjGgGUA6NLw09EwE0CqkOc4q9oUmW1yo/edit?usp=sharing"",""อุทัยธานี!J571"")"),5)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IFERROR(__xludf.DUMMYFUNCTION("IMPORTRANGE(""https://docs.google.com/spreadsheets/d/11923uPwbBZFjjGgGUA6NLw09EwE0CqkOc4q9oUmW1yo/edit?usp=sharing"",""อุทัยธานี!J572"")"),88)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7530475.5499999998</v>
      </c>
      <c r="M8" s="23">
        <f t="shared" ca="1" si="0"/>
        <v>4213839.55</v>
      </c>
      <c r="N8" s="23">
        <f t="shared" ca="1" si="0"/>
        <v>4817057.7999999989</v>
      </c>
      <c r="O8" s="22">
        <f t="shared" ref="O8:O16" ca="1" si="1">IF(L8&gt;0,N8*100/L8,0)</f>
        <v>63.967511321379945</v>
      </c>
      <c r="P8" s="22">
        <f t="shared" ref="P8:P16" ca="1" si="2">IF(M8&gt;0,N8*100/M8,0)</f>
        <v>114.31516892948615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7530475.5499999998</v>
      </c>
      <c r="M10" s="30">
        <f t="shared" ca="1" si="4"/>
        <v>4213839.55</v>
      </c>
      <c r="N10" s="30">
        <f t="shared" ca="1" si="4"/>
        <v>4817057.7999999989</v>
      </c>
      <c r="O10" s="29">
        <f t="shared" ca="1" si="1"/>
        <v>63.967511321379945</v>
      </c>
      <c r="P10" s="29">
        <f t="shared" ca="1" si="2"/>
        <v>114.31516892948615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7530475.5499999998</v>
      </c>
      <c r="M12" s="39">
        <f t="shared" ca="1" si="6"/>
        <v>4213839.55</v>
      </c>
      <c r="N12" s="39">
        <f t="shared" ca="1" si="6"/>
        <v>4817057.7999999989</v>
      </c>
      <c r="O12" s="39">
        <f t="shared" ca="1" si="1"/>
        <v>63.967511321379945</v>
      </c>
      <c r="P12" s="39">
        <f t="shared" ca="1" si="2"/>
        <v>114.31516892948615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2227864.5499999998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5302611</v>
      </c>
      <c r="M14" s="39">
        <f t="shared" si="8"/>
        <v>0</v>
      </c>
      <c r="N14" s="39">
        <f t="shared" ca="1" si="8"/>
        <v>1456532.2099999988</v>
      </c>
      <c r="O14" s="39">
        <f t="shared" ca="1" si="1"/>
        <v>27.468207831952952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4159339.55</v>
      </c>
      <c r="M18" s="23">
        <f t="shared" ca="1" si="11"/>
        <v>4213839.55</v>
      </c>
      <c r="N18" s="23">
        <f t="shared" ca="1" si="11"/>
        <v>3360525.59</v>
      </c>
      <c r="O18" s="22">
        <f t="shared" ref="O18:O20" ca="1" si="12">IF(L18&gt;0,N18*100/L18,0)</f>
        <v>80.794692272719118</v>
      </c>
      <c r="P18" s="22">
        <f t="shared" ref="P18:P26" ca="1" si="13">IF(M18&gt;0,N18*100/M18,0)</f>
        <v>79.749728249619764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4159339.55</v>
      </c>
      <c r="M20" s="30">
        <f t="shared" ca="1" si="15"/>
        <v>4213839.55</v>
      </c>
      <c r="N20" s="30">
        <f t="shared" ca="1" si="15"/>
        <v>3360525.59</v>
      </c>
      <c r="O20" s="29">
        <f t="shared" ca="1" si="12"/>
        <v>80.794692272719118</v>
      </c>
      <c r="P20" s="29">
        <f t="shared" ca="1" si="13"/>
        <v>79.749728249619764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4159339.55</v>
      </c>
      <c r="M22" s="42">
        <f t="shared" ca="1" si="18"/>
        <v>4213839.55</v>
      </c>
      <c r="N22" s="39">
        <f t="shared" ca="1" si="18"/>
        <v>3360525.59</v>
      </c>
      <c r="O22" s="39">
        <f t="shared" ca="1" si="17"/>
        <v>80.794692272719118</v>
      </c>
      <c r="P22" s="39">
        <f t="shared" ca="1" si="13"/>
        <v>79.749728249619764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2227864.5499999998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1931475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3371136</v>
      </c>
      <c r="M28" s="23">
        <f t="shared" si="23"/>
        <v>0</v>
      </c>
      <c r="N28" s="23">
        <f t="shared" ca="1" si="23"/>
        <v>1456532.2099999988</v>
      </c>
      <c r="O28" s="22">
        <f t="shared" ref="O28:O30" ca="1" si="24">IF(L28&gt;0,N28*100/L28,0)</f>
        <v>43.205975967744962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3371136</v>
      </c>
      <c r="M30" s="30">
        <f t="shared" si="27"/>
        <v>0</v>
      </c>
      <c r="N30" s="30">
        <f t="shared" ca="1" si="27"/>
        <v>1456532.2099999988</v>
      </c>
      <c r="O30" s="29">
        <f t="shared" ca="1" si="24"/>
        <v>43.205975967744962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3371136</v>
      </c>
      <c r="M32" s="39">
        <f t="shared" si="30"/>
        <v>0</v>
      </c>
      <c r="N32" s="39">
        <f t="shared" ca="1" si="30"/>
        <v>1456532.2099999988</v>
      </c>
      <c r="O32" s="39">
        <f t="shared" ca="1" si="29"/>
        <v>43.205975967744962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3371136</v>
      </c>
      <c r="M34" s="39">
        <f t="shared" si="32"/>
        <v>0</v>
      </c>
      <c r="N34" s="39">
        <f t="shared" ca="1" si="32"/>
        <v>1456532.2099999988</v>
      </c>
      <c r="O34" s="39">
        <f t="shared" ca="1" si="29"/>
        <v>43.205975967744962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4159339.55</v>
      </c>
      <c r="M37" s="55">
        <f t="shared" ca="1" si="33"/>
        <v>4213839.55</v>
      </c>
      <c r="N37" s="55">
        <f t="shared" ca="1" si="33"/>
        <v>3360525.59</v>
      </c>
      <c r="O37" s="56">
        <f t="shared" ca="1" si="29"/>
        <v>80.794692272719118</v>
      </c>
      <c r="P37" s="56">
        <f t="shared" ca="1" si="25"/>
        <v>79.749728249619764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764093.06</v>
      </c>
      <c r="O41" s="78">
        <f t="shared" ref="O41:O43" ca="1" si="35">IF(L41&gt;0,N41*100/L41,0)</f>
        <v>90.86610298489714</v>
      </c>
      <c r="P41" s="78">
        <f t="shared" ref="P41:P43" ca="1" si="36">IF(M41&gt;0,N41*100/M41,0)</f>
        <v>90.86610298489714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764093.06</v>
      </c>
      <c r="O43" s="78">
        <f t="shared" ca="1" si="35"/>
        <v>90.86610298489714</v>
      </c>
      <c r="P43" s="78">
        <f t="shared" ca="1" si="36"/>
        <v>90.86610298489714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IFERROR(__xludf.DUMMYFUNCTION("IMPORTRANGE(""https://docs.google.com/spreadsheets/d/1Yj_ptqi66GCucihVvJfMjLAmec39IyEx_6qawtMGysU/edit?usp=sharing"",""สบก!R20"")"),764093.06)</f>
        <v>764093.06</v>
      </c>
      <c r="O45" s="39">
        <f ca="1">IF(L45&gt;0,N45*100/L45,0)</f>
        <v>90.86610298489714</v>
      </c>
      <c r="P45" s="39">
        <f ca="1">IF(M45&gt;0,N45*100/M45,0)</f>
        <v>90.86610298489714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515864.55</v>
      </c>
      <c r="M53" s="121">
        <f t="shared" ca="1" si="39"/>
        <v>515864.55</v>
      </c>
      <c r="N53" s="121">
        <f t="shared" ca="1" si="39"/>
        <v>467749</v>
      </c>
      <c r="O53" s="120">
        <f t="shared" ref="O53:O55" ca="1" si="40">IF(L53&gt;0,N53*100/L53,0)</f>
        <v>90.67283262631635</v>
      </c>
      <c r="P53" s="120">
        <f t="shared" ref="P53:P55" ca="1" si="41">IF(M53&gt;0,N53*100/M53,0)</f>
        <v>90.67283262631635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515864.55</v>
      </c>
      <c r="M55" s="121">
        <f t="shared" ca="1" si="43"/>
        <v>515864.55</v>
      </c>
      <c r="N55" s="121">
        <f t="shared" ca="1" si="43"/>
        <v>467749</v>
      </c>
      <c r="O55" s="120">
        <f t="shared" ca="1" si="40"/>
        <v>90.67283262631635</v>
      </c>
      <c r="P55" s="120">
        <f t="shared" ca="1" si="41"/>
        <v>90.67283262631635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515864.55</v>
      </c>
      <c r="M57" s="50">
        <f ca="1">IFERROR(__xludf.DUMMYFUNCTION("IMPORTRANGE(""https://docs.google.com/spreadsheets/d/1Yj_ptqi66GCucihVvJfMjLAmec39IyEx_6qawtMGysU/edit?usp=sharing"",""สบก!Z20"")"),515864.55)</f>
        <v>515864.55</v>
      </c>
      <c r="N57" s="50">
        <f ca="1">IFERROR(__xludf.DUMMYFUNCTION("IMPORTRANGE(""https://docs.google.com/spreadsheets/d/1Yj_ptqi66GCucihVvJfMjLAmec39IyEx_6qawtMGysU/edit?usp=sharing"",""สบก!AA20"")"),467749)</f>
        <v>467749</v>
      </c>
      <c r="O57" s="39">
        <f ca="1">IF(L57&gt;0,N57*100/L57,0)</f>
        <v>90.67283262631635</v>
      </c>
      <c r="P57" s="39">
        <f ca="1">IF(M57&gt;0,N57*100/M57,0)</f>
        <v>90.67283262631635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IFERROR(__xludf.DUMMYFUNCTION("IMPORTRANGE(""https://docs.google.com/spreadsheets/d/1Yj_ptqi66GCucihVvJfMjLAmec39IyEx_6qawtMGysU/edit?usp=sharing"",""สบก!V20"")"),515864.55)</f>
        <v>515864.55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71440</v>
      </c>
      <c r="O118" s="151">
        <f t="shared" ref="O118:O120" ca="1" si="59">IF(L118&gt;0,N118*100/L118,0)</f>
        <v>86.65696263949539</v>
      </c>
      <c r="P118" s="151">
        <f t="shared" ref="P118:P120" ca="1" si="60">IF(M118&gt;0,N118*100/M118,0)</f>
        <v>86.65696263949539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71440</v>
      </c>
      <c r="O120" s="156">
        <f t="shared" ca="1" si="59"/>
        <v>86.65696263949539</v>
      </c>
      <c r="P120" s="156">
        <f t="shared" ca="1" si="60"/>
        <v>86.65696263949539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IFERROR(__xludf.DUMMYFUNCTION("IMPORTRANGE(""https://docs.google.com/spreadsheets/d/1Yj_ptqi66GCucihVvJfMjLAmec39IyEx_6qawtMGysU/edit?usp=sharing"",""สบก!BB20"")"),71440)</f>
        <v>71440</v>
      </c>
      <c r="O122" s="168">
        <f ca="1">IF(L122&gt;0,N122*100/L122,0)</f>
        <v>86.65696263949539</v>
      </c>
      <c r="P122" s="168">
        <f ca="1">IF(M122&gt;0,N122*100/M122,0)</f>
        <v>86.65696263949539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197580</v>
      </c>
      <c r="M140" s="152">
        <f t="shared" ca="1" si="64"/>
        <v>197580</v>
      </c>
      <c r="N140" s="152">
        <f t="shared" ca="1" si="64"/>
        <v>190035</v>
      </c>
      <c r="O140" s="151">
        <f t="shared" ref="O140:O142" ca="1" si="65">IF(L140&gt;0,N140*100/L140,0)</f>
        <v>96.181293653203767</v>
      </c>
      <c r="P140" s="151">
        <f t="shared" ref="P140:P142" ca="1" si="66">IF(M140&gt;0,N140*100/M140,0)</f>
        <v>96.181293653203767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197580</v>
      </c>
      <c r="M142" s="88">
        <f t="shared" ca="1" si="68"/>
        <v>197580</v>
      </c>
      <c r="N142" s="88">
        <f t="shared" ca="1" si="68"/>
        <v>190035</v>
      </c>
      <c r="O142" s="156">
        <f t="shared" ca="1" si="65"/>
        <v>96.181293653203767</v>
      </c>
      <c r="P142" s="156">
        <f t="shared" ca="1" si="66"/>
        <v>96.181293653203767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197580</v>
      </c>
      <c r="M144" s="167">
        <f ca="1">IFERROR(__xludf.DUMMYFUNCTION("IMPORTRANGE(""https://docs.google.com/spreadsheets/d/1Yj_ptqi66GCucihVvJfMjLAmec39IyEx_6qawtMGysU/edit?usp=sharing"",""สบก!BJ20"")"),197580)</f>
        <v>197580</v>
      </c>
      <c r="N144" s="168">
        <f ca="1">IFERROR(__xludf.DUMMYFUNCTION("IMPORTRANGE(""https://docs.google.com/spreadsheets/d/1Yj_ptqi66GCucihVvJfMjLAmec39IyEx_6qawtMGysU/edit?usp=sharing"",""สบก!BK20"")"),190035)</f>
        <v>190035</v>
      </c>
      <c r="O144" s="168">
        <f ca="1">IF(L144&gt;0,N144*100/L144,0)</f>
        <v>96.181293653203767</v>
      </c>
      <c r="P144" s="168">
        <f ca="1">IF(M144&gt;0,N144*100/M144,0)</f>
        <v>96.181293653203767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IFERROR(__xludf.DUMMYFUNCTION("IMPORTRANGE(""https://docs.google.com/spreadsheets/d/1Yj_ptqi66GCucihVvJfMjLAmec39IyEx_6qawtMGysU/edit?usp=sharing"",""สบก!BG20"")"),197580)</f>
        <v>197580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257780</v>
      </c>
      <c r="O271" s="151">
        <f t="shared" ref="O271:O273" ca="1" si="84">IF(L271&gt;0,N271*100/L271,0)</f>
        <v>80.758145363408516</v>
      </c>
      <c r="P271" s="151">
        <f t="shared" ref="P271:P273" ca="1" si="85">IF(M271&gt;0,N271*100/M271,0)</f>
        <v>80.758145363408516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257780</v>
      </c>
      <c r="O273" s="156">
        <f t="shared" ca="1" si="84"/>
        <v>80.758145363408516</v>
      </c>
      <c r="P273" s="156">
        <f t="shared" ca="1" si="85"/>
        <v>80.758145363408516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IFERROR(__xludf.DUMMYFUNCTION("IMPORTRANGE(""https://docs.google.com/spreadsheets/d/1Yj_ptqi66GCucihVvJfMjLAmec39IyEx_6qawtMGysU/edit?usp=sharing"",""สบก!CL20"")"),257780)</f>
        <v>257780</v>
      </c>
      <c r="O275" s="168">
        <f ca="1">IF(L275&gt;0,N275*100/L275,0)</f>
        <v>80.758145363408516</v>
      </c>
      <c r="P275" s="168">
        <f ca="1">IF(M275&gt;0,N275*100/M275,0)</f>
        <v>80.758145363408516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133794.84</v>
      </c>
      <c r="O310" s="151">
        <f t="shared" ref="O310:O312" ca="1" si="94">IF(L310&gt;0,N310*100/L310,0)</f>
        <v>68.753771839671117</v>
      </c>
      <c r="P310" s="151">
        <f t="shared" ref="P310:P312" ca="1" si="95">IF(M310&gt;0,N310*100/M310,0)</f>
        <v>68.753771839671117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133794.84</v>
      </c>
      <c r="O312" s="156">
        <f t="shared" ca="1" si="94"/>
        <v>68.753771839671117</v>
      </c>
      <c r="P312" s="156">
        <f t="shared" ca="1" si="95"/>
        <v>68.753771839671117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IFERROR(__xludf.DUMMYFUNCTION("IMPORTRANGE(""https://docs.google.com/spreadsheets/d/1Yj_ptqi66GCucihVvJfMjLAmec39IyEx_6qawtMGysU/edit?usp=sharing"",""สบก!DD20"")"),133794.84)</f>
        <v>133794.84</v>
      </c>
      <c r="O314" s="168">
        <f ca="1">IF(L314&gt;0,N314*100/L314,0)</f>
        <v>68.753771839671117</v>
      </c>
      <c r="P314" s="168">
        <f ca="1">IF(M314&gt;0,N314*100/M314,0)</f>
        <v>68.753771839671117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IFERROR(__xludf.DUMMYFUNCTION("IMPORTRANGE(""https://docs.google.com/spreadsheets/d/11923uPwbBZFjjGgGUA6NLw09EwE0CqkOc4q9oUmW1yo/edit?usp=sharing"",""กำแพงเพชร!J228"")"),410)</f>
        <v>410</v>
      </c>
      <c r="K328" s="317">
        <f ca="1">IF(I328&gt;0,J328*100/I328,0)</f>
        <v>33.912324234904879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2042130</v>
      </c>
      <c r="N329" s="152">
        <f t="shared" ca="1" si="98"/>
        <v>1454508.69</v>
      </c>
      <c r="O329" s="151">
        <f t="shared" ref="O329:O331" ca="1" si="99">IF(L329&gt;0,N329*100/L329,0)</f>
        <v>73.178040681615798</v>
      </c>
      <c r="P329" s="151">
        <f t="shared" ref="P329:P331" ca="1" si="100">IF(M329&gt;0,N329*100/M329,0)</f>
        <v>71.22507822714519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2042130</v>
      </c>
      <c r="N331" s="88">
        <f t="shared" ca="1" si="102"/>
        <v>1454508.69</v>
      </c>
      <c r="O331" s="156">
        <f t="shared" ca="1" si="99"/>
        <v>73.178040681615798</v>
      </c>
      <c r="P331" s="156">
        <f t="shared" ca="1" si="100"/>
        <v>71.22507822714519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IFERROR(__xludf.DUMMYFUNCTION("IMPORTRANGE(""https://docs.google.com/spreadsheets/d/1Yj_ptqi66GCucihVvJfMjLAmec39IyEx_6qawtMGysU/edit?usp=sharing"",""สบก!DL20"")"),2042130)</f>
        <v>2042130</v>
      </c>
      <c r="N333" s="168">
        <f ca="1">IFERROR(__xludf.DUMMYFUNCTION("IMPORTRANGE(""https://docs.google.com/spreadsheets/d/1Yj_ptqi66GCucihVvJfMjLAmec39IyEx_6qawtMGysU/edit?usp=sharing"",""สบก!DM20"")"),1454508.69)</f>
        <v>1454508.69</v>
      </c>
      <c r="O333" s="168">
        <f ca="1">IF(L333&gt;0,N333*100/L333,0)</f>
        <v>73.178040681615798</v>
      </c>
      <c r="P333" s="168">
        <f ca="1">IF(M333&gt;0,N333*100/M333,0)</f>
        <v>71.22507822714519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IFERROR(__xludf.DUMMYFUNCTION("IMPORTRANGE(""https://docs.google.com/spreadsheets/d/11923uPwbBZFjjGgGUA6NLw09EwE0CqkOc4q9oUmW1yo/edit?usp=sharing"",""กำแพงเพชร!J234"")"),928)</f>
        <v>928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IFERROR(__xludf.DUMMYFUNCTION("IMPORTRANGE(""https://docs.google.com/spreadsheets/d/11923uPwbBZFjjGgGUA6NLw09EwE0CqkOc4q9oUmW1yo/edit?usp=sharing"",""กำแพงเพชร!J235"")"),8426.76)</f>
        <v>8426.76</v>
      </c>
      <c r="K340" s="342">
        <f t="shared" ca="1" si="103"/>
        <v>100.31857142857143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IFERROR(__xludf.DUMMYFUNCTION("IMPORTRANGE(""https://docs.google.com/spreadsheets/d/11923uPwbBZFjjGgGUA6NLw09EwE0CqkOc4q9oUmW1yo/edit?usp=sharing"",""กำแพงเพชร!J236"")"),1276)</f>
        <v>1276</v>
      </c>
      <c r="K341" s="342">
        <f t="shared" ca="1" si="103"/>
        <v>105.54177005789909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IFERROR(__xludf.DUMMYFUNCTION("IMPORTRANGE(""https://docs.google.com/spreadsheets/d/11923uPwbBZFjjGgGUA6NLw09EwE0CqkOc4q9oUmW1yo/edit?usp=sharing"",""กำแพงเพชร!J237"")"),17647.73)</f>
        <v>17647.73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IFERROR(__xludf.DUMMYFUNCTION("IMPORTRANGE(""https://docs.google.com/spreadsheets/d/11923uPwbBZFjjGgGUA6NLw09EwE0CqkOc4q9oUmW1yo/edit?usp=sharing"",""กำแพงเพชร!J240"")"),410)</f>
        <v>410</v>
      </c>
      <c r="K345" s="342">
        <f t="shared" ca="1" si="103"/>
        <v>33.912324234904879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IFERROR(__xludf.DUMMYFUNCTION("IMPORTRANGE(""https://docs.google.com/spreadsheets/d/11923uPwbBZFjjGgGUA6NLw09EwE0CqkOc4q9oUmW1yo/edit?usp=sharing"",""กำแพงเพชร!J241"")"),5885.76)</f>
        <v>5885.76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IFERROR(__xludf.DUMMYFUNCTION("IMPORTRANGE(""https://docs.google.com/spreadsheets/d/11923uPwbBZFjjGgGUA6NLw09EwE0CqkOc4q9oUmW1yo/edit?usp=sharing"",""กำแพงเพชร!L242"")"),3371136)</f>
        <v>3371136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IFERROR(__xludf.DUMMYFUNCTION("IMPORTRANGE(""https://docs.google.com/spreadsheets/d/11923uPwbBZFjjGgGUA6NLw09EwE0CqkOc4q9oUmW1yo/edit?usp=sharing"",""กำแพงเพชร!M242"")"),1456532.20999999)</f>
        <v>1456532.20999999</v>
      </c>
      <c r="O347" s="357">
        <f ca="1">+IF(L347&gt;0,N347*100/L347,0)</f>
        <v>43.205975967744699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IFERROR(__xludf.DUMMYFUNCTION("IMPORTRANGE(""https://docs.google.com/spreadsheets/d/11923uPwbBZFjjGgGUA6NLw09EwE0CqkOc4q9oUmW1yo/edit?usp=sharing"",""กำแพงเพชร!M275"")"),316995.589999999)</f>
        <v>316995.58999999898</v>
      </c>
      <c r="O380" s="372">
        <f ca="1">+IF(L380&gt;0,N380*100/L380,0)</f>
        <v>30.820556722280461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IFERROR(__xludf.DUMMYFUNCTION("IMPORTRANGE(""https://docs.google.com/spreadsheets/d/11923uPwbBZFjjGgGUA6NLw09EwE0CqkOc4q9oUmW1yo/edit?usp=sharing"",""กำแพงเพชร!M278"")"),316995.589999999)</f>
        <v>316995.58999999898</v>
      </c>
      <c r="O383" s="165">
        <f t="shared" ca="1" si="109"/>
        <v>30.820556722280461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IFERROR(__xludf.DUMMYFUNCTION("IMPORTRANGE(""https://docs.google.com/spreadsheets/d/11923uPwbBZFjjGgGUA6NLw09EwE0CqkOc4q9oUmW1yo/edit?usp=sharing"",""กำแพงเพชร!M280"")"),316995.589999999)</f>
        <v>316995.58999999898</v>
      </c>
      <c r="O385" s="168">
        <f t="shared" ca="1" si="109"/>
        <v>30.820556722280461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IFERROR(__xludf.DUMMYFUNCTION("IMPORTRANGE(""https://docs.google.com/spreadsheets/d/11923uPwbBZFjjGgGUA6NLw09EwE0CqkOc4q9oUmW1yo/edit?usp=sharing"",""กำแพงเพชร!M283"")"),95413.59)</f>
        <v>95413.59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IFERROR(__xludf.DUMMYFUNCTION("IMPORTRANGE(""https://docs.google.com/spreadsheets/d/11923uPwbBZFjjGgGUA6NLw09EwE0CqkOc4q9oUmW1yo/edit?usp=sharing"",""กำแพงเพชร!M284"")"),23582)</f>
        <v>23582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IFERROR(__xludf.DUMMYFUNCTION("IMPORTRANGE(""https://docs.google.com/spreadsheets/d/11923uPwbBZFjjGgGUA6NLw09EwE0CqkOc4q9oUmW1yo/edit?usp=sharing"",""กำแพงเพชร!M296"")"),158843)</f>
        <v>158843</v>
      </c>
      <c r="O401" s="372">
        <f ca="1">+IF(L401&gt;0,N401*100/L401,0)</f>
        <v>99.307908721475457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IFERROR(__xludf.DUMMYFUNCTION("IMPORTRANGE(""https://docs.google.com/spreadsheets/d/11923uPwbBZFjjGgGUA6NLw09EwE0CqkOc4q9oUmW1yo/edit?usp=sharing"",""กำแพงเพชร!M299"")"),158843)</f>
        <v>158843</v>
      </c>
      <c r="O404" s="168">
        <f t="shared" ca="1" si="112"/>
        <v>99.307908721475457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IFERROR(__xludf.DUMMYFUNCTION("IMPORTRANGE(""https://docs.google.com/spreadsheets/d/11923uPwbBZFjjGgGUA6NLw09EwE0CqkOc4q9oUmW1yo/edit?usp=sharing"",""กำแพงเพชร!M301"")"),158843)</f>
        <v>158843</v>
      </c>
      <c r="O406" s="168">
        <f t="shared" ca="1" si="112"/>
        <v>99.307908721475457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IFERROR(__xludf.DUMMYFUNCTION("IMPORTRANGE(""https://docs.google.com/spreadsheets/d/11923uPwbBZFjjGgGUA6NLw09EwE0CqkOc4q9oUmW1yo/edit?usp=sharing"",""กำแพงเพชร!M305"")"),28793)</f>
        <v>28793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IFERROR(__xludf.DUMMYFUNCTION("IMPORTRANGE(""https://docs.google.com/spreadsheets/d/11923uPwbBZFjjGgGUA6NLw09EwE0CqkOc4q9oUmW1yo/edit?usp=sharing"",""กำแพงเพชร!L350"")"),1121966)</f>
        <v>1121966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IFERROR(__xludf.DUMMYFUNCTION("IMPORTRANGE(""https://docs.google.com/spreadsheets/d/11923uPwbBZFjjGgGUA6NLw09EwE0CqkOc4q9oUmW1yo/edit?usp=sharing"",""กำแพงเพชร!M350"")"),245008.34)</f>
        <v>245008.34</v>
      </c>
      <c r="O455" s="372">
        <f t="shared" ref="O455:O459" ca="1" si="116">+IF(L455&gt;0,N455*100/L455,0)</f>
        <v>21.837412185395994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IFERROR(__xludf.DUMMYFUNCTION("IMPORTRANGE(""https://docs.google.com/spreadsheets/d/11923uPwbBZFjjGgGUA6NLw09EwE0CqkOc4q9oUmW1yo/edit?usp=sharing"",""กำแพงเพชร!L352"")"),1121966)</f>
        <v>1121966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IFERROR(__xludf.DUMMYFUNCTION("IMPORTRANGE(""https://docs.google.com/spreadsheets/d/11923uPwbBZFjjGgGUA6NLw09EwE0CqkOc4q9oUmW1yo/edit?usp=sharing"",""กำแพงเพชร!M352"")"),245008.34)</f>
        <v>245008.34</v>
      </c>
      <c r="O457" s="168">
        <f t="shared" ca="1" si="116"/>
        <v>21.837412185395994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IFERROR(__xludf.DUMMYFUNCTION("IMPORTRANGE(""https://docs.google.com/spreadsheets/d/11923uPwbBZFjjGgGUA6NLw09EwE0CqkOc4q9oUmW1yo/edit?usp=sharing"",""กำแพงเพชร!L354"")"),1121966)</f>
        <v>1121966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IFERROR(__xludf.DUMMYFUNCTION("IMPORTRANGE(""https://docs.google.com/spreadsheets/d/11923uPwbBZFjjGgGUA6NLw09EwE0CqkOc4q9oUmW1yo/edit?usp=sharing"",""กำแพงเพชร!M354"")"),245008.34)</f>
        <v>245008.34</v>
      </c>
      <c r="O459" s="168">
        <f t="shared" ca="1" si="116"/>
        <v>21.837412185395994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IFERROR(__xludf.DUMMYFUNCTION("IMPORTRANGE(""https://docs.google.com/spreadsheets/d/11923uPwbBZFjjGgGUA6NLw09EwE0CqkOc4q9oUmW1yo/edit?usp=sharing"",""กำแพงเพชร!M357"")"),93863.34)</f>
        <v>93863.34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IFERROR(__xludf.DUMMYFUNCTION("IMPORTRANGE(""https://docs.google.com/spreadsheets/d/11923uPwbBZFjjGgGUA6NLw09EwE0CqkOc4q9oUmW1yo/edit?usp=sharing"",""กำแพงเพชร!M358"")"),151145)</f>
        <v>151145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IFERROR(__xludf.DUMMYFUNCTION("IMPORTRANGE(""https://docs.google.com/spreadsheets/d/11923uPwbBZFjjGgGUA6NLw09EwE0CqkOc4q9oUmW1yo/edit?usp=sharing"",""กำแพงเพชร!J362"")"),121072)</f>
        <v>121072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IFERROR(__xludf.DUMMYFUNCTION("IMPORTRANGE(""https://docs.google.com/spreadsheets/d/11923uPwbBZFjjGgGUA6NLw09EwE0CqkOc4q9oUmW1yo/edit?usp=sharing"",""กำแพงเพชร!J363"")"),10359)</f>
        <v>10359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IFERROR(__xludf.DUMMYFUNCTION("IMPORTRANGE(""https://docs.google.com/spreadsheets/d/11923uPwbBZFjjGgGUA6NLw09EwE0CqkOc4q9oUmW1yo/edit?usp=sharing"",""กำแพงเพชร!J364"")"),38528)</f>
        <v>38528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IFERROR(__xludf.DUMMYFUNCTION("IMPORTRANGE(""https://docs.google.com/spreadsheets/d/11923uPwbBZFjjGgGUA6NLw09EwE0CqkOc4q9oUmW1yo/edit?usp=sharing"",""กำแพงเพชร!J365"")"),2247)</f>
        <v>2247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IFERROR(__xludf.DUMMYFUNCTION("IMPORTRANGE(""https://docs.google.com/spreadsheets/d/11923uPwbBZFjjGgGUA6NLw09EwE0CqkOc4q9oUmW1yo/edit?usp=sharing"",""กำแพงเพชร!J366"")"),3154)</f>
        <v>3154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IFERROR(__xludf.DUMMYFUNCTION("IMPORTRANGE(""https://docs.google.com/spreadsheets/d/11923uPwbBZFjjGgGUA6NLw09EwE0CqkOc4q9oUmW1yo/edit?usp=sharing"",""กำแพงเพชร!J367"")"),264)</f>
        <v>264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IFERROR(__xludf.DUMMYFUNCTION("IMPORTRANGE(""https://docs.google.com/spreadsheets/d/11923uPwbBZFjjGgGUA6NLw09EwE0CqkOc4q9oUmW1yo/edit?usp=sharing"",""กำแพงเพชร!J446"")"),5047)</f>
        <v>5047</v>
      </c>
      <c r="K551" s="410">
        <f ca="1">IF(I551&gt;0,J551*100/I551,0)</f>
        <v>100.94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IFERROR(__xludf.DUMMYFUNCTION("IMPORTRANGE(""https://docs.google.com/spreadsheets/d/11923uPwbBZFjjGgGUA6NLw09EwE0CqkOc4q9oUmW1yo/edit?usp=sharing"",""กำแพงเพชร!M446"")"),277168.89)</f>
        <v>277168.89</v>
      </c>
      <c r="O551" s="411">
        <f t="shared" ref="O551:O555" ca="1" si="120">+IF(L551&gt;0,N551*100/L551,0)</f>
        <v>86.615278125000003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IFERROR(__xludf.DUMMYFUNCTION("IMPORTRANGE(""https://docs.google.com/spreadsheets/d/11923uPwbBZFjjGgGUA6NLw09EwE0CqkOc4q9oUmW1yo/edit?usp=sharing"",""กำแพงเพชร!M448"")"),277168.89)</f>
        <v>277168.89</v>
      </c>
      <c r="O553" s="168">
        <f t="shared" ca="1" si="120"/>
        <v>86.615278125000003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IFERROR(__xludf.DUMMYFUNCTION("IMPORTRANGE(""https://docs.google.com/spreadsheets/d/11923uPwbBZFjjGgGUA6NLw09EwE0CqkOc4q9oUmW1yo/edit?usp=sharing"",""กำแพงเพชร!M450"")"),277168.89)</f>
        <v>277168.89</v>
      </c>
      <c r="O555" s="168">
        <f t="shared" ca="1" si="120"/>
        <v>86.615278125000003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IFERROR(__xludf.DUMMYFUNCTION("IMPORTRANGE(""https://docs.google.com/spreadsheets/d/11923uPwbBZFjjGgGUA6NLw09EwE0CqkOc4q9oUmW1yo/edit?usp=sharing"",""กำแพงเพชร!M453"")"),102140)</f>
        <v>102140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IFERROR(__xludf.DUMMYFUNCTION("IMPORTRANGE(""https://docs.google.com/spreadsheets/d/11923uPwbBZFjjGgGUA6NLw09EwE0CqkOc4q9oUmW1yo/edit?usp=sharing"",""กำแพงเพชร!M454"")"),175028.89)</f>
        <v>175028.89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IFERROR(__xludf.DUMMYFUNCTION("IMPORTRANGE(""https://docs.google.com/spreadsheets/d/11923uPwbBZFjjGgGUA6NLw09EwE0CqkOc4q9oUmW1yo/edit?usp=sharing"",""กำแพงเพชร!J455"")"),5047)</f>
        <v>5047</v>
      </c>
      <c r="K560" s="224">
        <f t="shared" ref="K560:K561" ca="1" si="121">IF(I560&gt;0,J560*100/I560,0)</f>
        <v>100.94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IFERROR(__xludf.DUMMYFUNCTION("IMPORTRANGE(""https://docs.google.com/spreadsheets/d/11923uPwbBZFjjGgGUA6NLw09EwE0CqkOc4q9oUmW1yo/edit?usp=sharing"",""กำแพงเพชร!J456"")"),314)</f>
        <v>314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IFERROR(__xludf.DUMMYFUNCTION("IMPORTRANGE(""https://docs.google.com/spreadsheets/d/11923uPwbBZFjjGgGUA6NLw09EwE0CqkOc4q9oUmW1yo/edit?usp=sharing"",""กำแพงเพชร!J459"")"),11792)</f>
        <v>11792</v>
      </c>
      <c r="K564" s="371">
        <f ca="1">IF(I564&gt;0,J564*100/I564,0)</f>
        <v>240.65306122448979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IFERROR(__xludf.DUMMYFUNCTION("IMPORTRANGE(""https://docs.google.com/spreadsheets/d/11923uPwbBZFjjGgGUA6NLw09EwE0CqkOc4q9oUmW1yo/edit?usp=sharing"",""กำแพงเพชร!M459"")"),127104.13)</f>
        <v>127104.13</v>
      </c>
      <c r="O564" s="372">
        <f t="shared" ref="O564:O568" ca="1" si="122">+IF(L564&gt;0,N564*100/L564,0)</f>
        <v>75.657220238095235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IFERROR(__xludf.DUMMYFUNCTION("IMPORTRANGE(""https://docs.google.com/spreadsheets/d/11923uPwbBZFjjGgGUA6NLw09EwE0CqkOc4q9oUmW1yo/edit?usp=sharing"",""กำแพงเพชร!M461"")"),127104.13)</f>
        <v>127104.13</v>
      </c>
      <c r="O566" s="168">
        <f t="shared" ca="1" si="122"/>
        <v>75.657220238095235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IFERROR(__xludf.DUMMYFUNCTION("IMPORTRANGE(""https://docs.google.com/spreadsheets/d/11923uPwbBZFjjGgGUA6NLw09EwE0CqkOc4q9oUmW1yo/edit?usp=sharing"",""กำแพงเพชร!M463"")"),127104.13)</f>
        <v>127104.13</v>
      </c>
      <c r="O568" s="168">
        <f t="shared" ca="1" si="122"/>
        <v>75.657220238095235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IFERROR(__xludf.DUMMYFUNCTION("IMPORTRANGE(""https://docs.google.com/spreadsheets/d/11923uPwbBZFjjGgGUA6NLw09EwE0CqkOc4q9oUmW1yo/edit?usp=sharing"",""กำแพงเพชร!M466"")"),80000)</f>
        <v>80000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IFERROR(__xludf.DUMMYFUNCTION("IMPORTRANGE(""https://docs.google.com/spreadsheets/d/11923uPwbBZFjjGgGUA6NLw09EwE0CqkOc4q9oUmW1yo/edit?usp=sharing"",""กำแพงเพชร!M467"")"),47104.13)</f>
        <v>47104.13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IFERROR(__xludf.DUMMYFUNCTION("IMPORTRANGE(""https://docs.google.com/spreadsheets/d/11923uPwbBZFjjGgGUA6NLw09EwE0CqkOc4q9oUmW1yo/edit?usp=sharing"",""กำแพงเพชร!J468"")"),11792)</f>
        <v>11792</v>
      </c>
      <c r="K573" s="201">
        <f ca="1">IF(I573&gt;0,J573*100/I573,0)</f>
        <v>240.65306122448979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IFERROR(__xludf.DUMMYFUNCTION("IMPORTRANGE(""https://docs.google.com/spreadsheets/d/11923uPwbBZFjjGgGUA6NLw09EwE0CqkOc4q9oUmW1yo/edit?usp=sharing"",""กำแพงเพชร!J471"")"),111)</f>
        <v>111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IFERROR(__xludf.DUMMYFUNCTION("IMPORTRANGE(""https://docs.google.com/spreadsheets/d/11923uPwbBZFjjGgGUA6NLw09EwE0CqkOc4q9oUmW1yo/edit?usp=sharing"",""กำแพงเพชร!J472"")"),11681)</f>
        <v>11681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IFERROR(__xludf.DUMMYFUNCTION("IMPORTRANGE(""https://docs.google.com/spreadsheets/d/11923uPwbBZFjjGgGUA6NLw09EwE0CqkOc4q9oUmW1yo/edit?usp=sharing"",""กำแพงเพชร!J475"")"),4)</f>
        <v>4</v>
      </c>
      <c r="K580" s="371">
        <f ca="1">IF(I580&gt;0,J580*100/I580,0)</f>
        <v>1.6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IFERROR(__xludf.DUMMYFUNCTION("IMPORTRANGE(""https://docs.google.com/spreadsheets/d/11923uPwbBZFjjGgGUA6NLw09EwE0CqkOc4q9oUmW1yo/edit?usp=sharing"",""กำแพงเพชร!M475"")"),184613.26)</f>
        <v>184613.26</v>
      </c>
      <c r="O580" s="372">
        <f t="shared" ref="O580:O584" ca="1" si="124">+IF(L580&gt;0,N580*100/L580,0)</f>
        <v>46.696157834829897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IFERROR(__xludf.DUMMYFUNCTION("IMPORTRANGE(""https://docs.google.com/spreadsheets/d/11923uPwbBZFjjGgGUA6NLw09EwE0CqkOc4q9oUmW1yo/edit?usp=sharing"",""กำแพงเพชร!M477"")"),184613.26)</f>
        <v>184613.26</v>
      </c>
      <c r="O582" s="168">
        <f t="shared" ca="1" si="124"/>
        <v>46.696157834829897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IFERROR(__xludf.DUMMYFUNCTION("IMPORTRANGE(""https://docs.google.com/spreadsheets/d/11923uPwbBZFjjGgGUA6NLw09EwE0CqkOc4q9oUmW1yo/edit?usp=sharing"",""กำแพงเพชร!M479"")"),184613.26)</f>
        <v>184613.26</v>
      </c>
      <c r="O584" s="168">
        <f t="shared" ca="1" si="124"/>
        <v>46.696157834829897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IFERROR(__xludf.DUMMYFUNCTION("IMPORTRANGE(""https://docs.google.com/spreadsheets/d/11923uPwbBZFjjGgGUA6NLw09EwE0CqkOc4q9oUmW1yo/edit?usp=sharing"",""กำแพงเพชร!M482"")"),83196.67)</f>
        <v>83196.67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IFERROR(__xludf.DUMMYFUNCTION("IMPORTRANGE(""https://docs.google.com/spreadsheets/d/11923uPwbBZFjjGgGUA6NLw09EwE0CqkOc4q9oUmW1yo/edit?usp=sharing"",""กำแพงเพชร!M483"")"),101416.59)</f>
        <v>101416.59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IFERROR(__xludf.DUMMYFUNCTION("IMPORTRANGE(""https://docs.google.com/spreadsheets/d/11923uPwbBZFjjGgGUA6NLw09EwE0CqkOc4q9oUmW1yo/edit?usp=sharing"",""กำแพงเพชร!J484"")"),305)</f>
        <v>305</v>
      </c>
      <c r="K589" s="163">
        <f t="shared" ref="K589:K596" ca="1" si="125">IF(I589&gt;0,J589*100/I589,0)</f>
        <v>122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IFERROR(__xludf.DUMMYFUNCTION("IMPORTRANGE(""https://docs.google.com/spreadsheets/d/11923uPwbBZFjjGgGUA6NLw09EwE0CqkOc4q9oUmW1yo/edit?usp=sharing"",""กำแพงเพชร!J485"")"),247.8)</f>
        <v>247.8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IFERROR(__xludf.DUMMYFUNCTION("IMPORTRANGE(""https://docs.google.com/spreadsheets/d/11923uPwbBZFjjGgGUA6NLw09EwE0CqkOc4q9oUmW1yo/edit?usp=sharing"",""กำแพงเพชร!J486"")"),104)</f>
        <v>104</v>
      </c>
      <c r="K591" s="163">
        <f t="shared" ca="1" si="125"/>
        <v>41.6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IFERROR(__xludf.DUMMYFUNCTION("IMPORTRANGE(""https://docs.google.com/spreadsheets/d/11923uPwbBZFjjGgGUA6NLw09EwE0CqkOc4q9oUmW1yo/edit?usp=sharing"",""กำแพงเพชร!J487"")"),87.24)</f>
        <v>87.24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IFERROR(__xludf.DUMMYFUNCTION("IMPORTRANGE(""https://docs.google.com/spreadsheets/d/11923uPwbBZFjjGgGUA6NLw09EwE0CqkOc4q9oUmW1yo/edit?usp=sharing"",""กำแพงเพชร!J490"")"),4)</f>
        <v>4</v>
      </c>
      <c r="K595" s="163">
        <f t="shared" ca="1" si="125"/>
        <v>1.6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IFERROR(__xludf.DUMMYFUNCTION("IMPORTRANGE(""https://docs.google.com/spreadsheets/d/11923uPwbBZFjjGgGUA6NLw09EwE0CqkOc4q9oUmW1yo/edit?usp=sharing"",""กำแพงเพชร!J491"")"),5.26)</f>
        <v>5.26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IFERROR(__xludf.DUMMYFUNCTION("IMPORTRANGE(""https://docs.google.com/spreadsheets/d/11923uPwbBZFjjGgGUA6NLw09EwE0CqkOc4q9oUmW1yo/edit?usp=sharing"",""กำแพงเพชร!L492"")"),3400)</f>
        <v>3400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35.294117647058826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IFERROR(__xludf.DUMMYFUNCTION("IMPORTRANGE(""https://docs.google.com/spreadsheets/d/11923uPwbBZFjjGgGUA6NLw09EwE0CqkOc4q9oUmW1yo/edit?usp=sharing"",""กำแพงเพชร!L494"")"),3400)</f>
        <v>3400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35.294117647058826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IFERROR(__xludf.DUMMYFUNCTION("IMPORTRANGE(""https://docs.google.com/spreadsheets/d/11923uPwbBZFjjGgGUA6NLw09EwE0CqkOc4q9oUmW1yo/edit?usp=sharing"",""กำแพงเพชร!L496"")"),3400)</f>
        <v>3400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35.294117647058826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IFERROR(__xludf.DUMMYFUNCTION("IMPORTRANGE(""https://docs.google.com/spreadsheets/d/11923uPwbBZFjjGgGUA6NLw09EwE0CqkOc4q9oUmW1yo/edit?usp=sharing"",""กำแพงเพชร!J523"")"),3112013.14)</f>
        <v>3112013.14</v>
      </c>
      <c r="K628" s="342">
        <f t="shared" ref="K628:K635" ca="1" si="129">IF(I628&gt;0,J628*100/I628,0)</f>
        <v>62.240262799999996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IFERROR(__xludf.DUMMYFUNCTION("IMPORTRANGE(""https://docs.google.com/spreadsheets/d/11923uPwbBZFjjGgGUA6NLw09EwE0CqkOc4q9oUmW1yo/edit?usp=sharing"",""กำแพงเพชร!J524"")"),102)</f>
        <v>102</v>
      </c>
      <c r="K629" s="342">
        <f t="shared" ca="1" si="129"/>
        <v>63.354037267080749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IFERROR(__xludf.DUMMYFUNCTION("IMPORTRANGE(""https://docs.google.com/spreadsheets/d/11923uPwbBZFjjGgGUA6NLw09EwE0CqkOc4q9oUmW1yo/edit?usp=sharing"",""กำแพงเพชร!J525"")"),1121266.23)</f>
        <v>1121266.23</v>
      </c>
      <c r="K630" s="342">
        <f t="shared" ca="1" si="129"/>
        <v>22.560978302777855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IFERROR(__xludf.DUMMYFUNCTION("IMPORTRANGE(""https://docs.google.com/spreadsheets/d/11923uPwbBZFjjGgGUA6NLw09EwE0CqkOc4q9oUmW1yo/edit?usp=sharing"",""กำแพงเพชร!J526"")"),66)</f>
        <v>66</v>
      </c>
      <c r="K631" s="342">
        <f t="shared" ca="1" si="129"/>
        <v>52.38095238095238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IFERROR(__xludf.DUMMYFUNCTION("IMPORTRANGE(""https://docs.google.com/spreadsheets/d/11923uPwbBZFjjGgGUA6NLw09EwE0CqkOc4q9oUmW1yo/edit?usp=sharing"",""กำแพงเพชร!J527"")"),1065469.23)</f>
        <v>1065469.23</v>
      </c>
      <c r="K632" s="342">
        <f t="shared" ca="1" si="129"/>
        <v>42.258554743850141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IFERROR(__xludf.DUMMYFUNCTION("IMPORTRANGE(""https://docs.google.com/spreadsheets/d/11923uPwbBZFjjGgGUA6NLw09EwE0CqkOc4q9oUmW1yo/edit?usp=sharing"",""กำแพงเพชร!J528"")"),201)</f>
        <v>201</v>
      </c>
      <c r="K633" s="342">
        <f t="shared" ca="1" si="129"/>
        <v>68.600682593856661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IFERROR(__xludf.DUMMYFUNCTION("IMPORTRANGE(""https://docs.google.com/spreadsheets/d/11923uPwbBZFjjGgGUA6NLw09EwE0CqkOc4q9oUmW1yo/edit?usp=sharing"",""กำแพงเพชร!J530"")"),166)</f>
        <v>166</v>
      </c>
      <c r="K635" s="487">
        <f t="shared" ca="1" si="129"/>
        <v>101.21951219512195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7420824.3900000006</v>
      </c>
      <c r="M8" s="23">
        <f t="shared" ca="1" si="0"/>
        <v>5410675.3900000006</v>
      </c>
      <c r="N8" s="23">
        <f t="shared" ca="1" si="0"/>
        <v>5760244.4500000002</v>
      </c>
      <c r="O8" s="22">
        <f t="shared" ref="O8:O16" ca="1" si="1">IF(L8&gt;0,N8*100/L8,0)</f>
        <v>77.622702644227374</v>
      </c>
      <c r="P8" s="22">
        <f t="shared" ref="P8:P16" ca="1" si="2">IF(M8&gt;0,N8*100/M8,0)</f>
        <v>106.4607287409271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7420824.3900000006</v>
      </c>
      <c r="M10" s="30">
        <f t="shared" ca="1" si="4"/>
        <v>5410675.3900000006</v>
      </c>
      <c r="N10" s="30">
        <f t="shared" ca="1" si="4"/>
        <v>5760244.4500000002</v>
      </c>
      <c r="O10" s="29">
        <f t="shared" ca="1" si="1"/>
        <v>77.622702644227374</v>
      </c>
      <c r="P10" s="29">
        <f t="shared" ca="1" si="2"/>
        <v>106.4607287409271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7031024.3900000006</v>
      </c>
      <c r="M12" s="39">
        <f t="shared" ca="1" si="6"/>
        <v>5020875.3900000006</v>
      </c>
      <c r="N12" s="39">
        <f t="shared" ca="1" si="6"/>
        <v>5425444.4500000002</v>
      </c>
      <c r="O12" s="39">
        <f t="shared" ca="1" si="1"/>
        <v>77.164352575940924</v>
      </c>
      <c r="P12" s="39">
        <f t="shared" ca="1" si="2"/>
        <v>108.05773950904604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2797420.39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4233604</v>
      </c>
      <c r="M14" s="39">
        <f t="shared" si="8"/>
        <v>0</v>
      </c>
      <c r="N14" s="39">
        <f t="shared" ca="1" si="8"/>
        <v>1267418.5899999999</v>
      </c>
      <c r="O14" s="39">
        <f t="shared" ca="1" si="1"/>
        <v>29.937107721931476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389800</v>
      </c>
      <c r="M16" s="39">
        <f t="shared" ca="1" si="10"/>
        <v>389800</v>
      </c>
      <c r="N16" s="39">
        <f t="shared" ca="1" si="10"/>
        <v>334800</v>
      </c>
      <c r="O16" s="50">
        <f t="shared" ca="1" si="1"/>
        <v>85.890200102616731</v>
      </c>
      <c r="P16" s="50">
        <f t="shared" ca="1" si="2"/>
        <v>85.890200102616731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4976935.3900000006</v>
      </c>
      <c r="M18" s="23">
        <f t="shared" ca="1" si="11"/>
        <v>5410675.3900000006</v>
      </c>
      <c r="N18" s="23">
        <f t="shared" ca="1" si="11"/>
        <v>4492825.8600000003</v>
      </c>
      <c r="O18" s="22">
        <f t="shared" ref="O18:O20" ca="1" si="12">IF(L18&gt;0,N18*100/L18,0)</f>
        <v>90.272939227366578</v>
      </c>
      <c r="P18" s="22">
        <f t="shared" ref="P18:P26" ca="1" si="13">IF(M18&gt;0,N18*100/M18,0)</f>
        <v>83.036322384145095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4976935.3900000006</v>
      </c>
      <c r="M20" s="30">
        <f t="shared" ca="1" si="15"/>
        <v>5410675.3900000006</v>
      </c>
      <c r="N20" s="30">
        <f t="shared" ca="1" si="15"/>
        <v>4492825.8600000003</v>
      </c>
      <c r="O20" s="29">
        <f t="shared" ca="1" si="12"/>
        <v>90.272939227366578</v>
      </c>
      <c r="P20" s="29">
        <f t="shared" ca="1" si="13"/>
        <v>83.036322384145095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4587135.3900000006</v>
      </c>
      <c r="M22" s="42">
        <f t="shared" ca="1" si="18"/>
        <v>5020875.3900000006</v>
      </c>
      <c r="N22" s="39">
        <f t="shared" ca="1" si="18"/>
        <v>4158025.8600000003</v>
      </c>
      <c r="O22" s="39">
        <f t="shared" ca="1" si="17"/>
        <v>90.645370290672844</v>
      </c>
      <c r="P22" s="39">
        <f t="shared" ca="1" si="13"/>
        <v>82.814759121118129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2797420.39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1789715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389800</v>
      </c>
      <c r="M26" s="50">
        <f t="shared" ca="1" si="22"/>
        <v>389800</v>
      </c>
      <c r="N26" s="50">
        <f t="shared" ca="1" si="22"/>
        <v>334800</v>
      </c>
      <c r="O26" s="50">
        <f t="shared" ca="1" si="17"/>
        <v>85.890200102616731</v>
      </c>
      <c r="P26" s="50">
        <f t="shared" ca="1" si="13"/>
        <v>85.890200102616731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2443889</v>
      </c>
      <c r="M28" s="23">
        <f t="shared" si="23"/>
        <v>0</v>
      </c>
      <c r="N28" s="23">
        <f t="shared" ca="1" si="23"/>
        <v>1267418.5899999999</v>
      </c>
      <c r="O28" s="22">
        <f t="shared" ref="O28:O30" ca="1" si="24">IF(L28&gt;0,N28*100/L28,0)</f>
        <v>51.860726489623701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2443889</v>
      </c>
      <c r="M30" s="30">
        <f t="shared" si="27"/>
        <v>0</v>
      </c>
      <c r="N30" s="30">
        <f t="shared" ca="1" si="27"/>
        <v>1267418.5899999999</v>
      </c>
      <c r="O30" s="29">
        <f t="shared" ca="1" si="24"/>
        <v>51.860726489623701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2443889</v>
      </c>
      <c r="M32" s="39">
        <f t="shared" si="30"/>
        <v>0</v>
      </c>
      <c r="N32" s="39">
        <f t="shared" ca="1" si="30"/>
        <v>1267418.5899999999</v>
      </c>
      <c r="O32" s="39">
        <f t="shared" ca="1" si="29"/>
        <v>51.860726489623701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2443889</v>
      </c>
      <c r="M34" s="39">
        <f t="shared" si="32"/>
        <v>0</v>
      </c>
      <c r="N34" s="39">
        <f t="shared" ca="1" si="32"/>
        <v>1267418.5899999999</v>
      </c>
      <c r="O34" s="39">
        <f t="shared" ca="1" si="29"/>
        <v>51.860726489623701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4976935.3900000006</v>
      </c>
      <c r="M37" s="55">
        <f t="shared" ca="1" si="33"/>
        <v>5410675.3900000006</v>
      </c>
      <c r="N37" s="55">
        <f t="shared" ca="1" si="33"/>
        <v>4492825.8600000003</v>
      </c>
      <c r="O37" s="56">
        <f t="shared" ca="1" si="29"/>
        <v>90.272939227366578</v>
      </c>
      <c r="P37" s="56">
        <f t="shared" ca="1" si="25"/>
        <v>83.036322384145095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774700</v>
      </c>
      <c r="M41" s="79">
        <f t="shared" ca="1" si="34"/>
        <v>774700</v>
      </c>
      <c r="N41" s="79">
        <f t="shared" ca="1" si="34"/>
        <v>676300.80000000005</v>
      </c>
      <c r="O41" s="78">
        <f t="shared" ref="O41:O43" ca="1" si="35">IF(L41&gt;0,N41*100/L41,0)</f>
        <v>87.298412288627858</v>
      </c>
      <c r="P41" s="78">
        <f t="shared" ref="P41:P43" ca="1" si="36">IF(M41&gt;0,N41*100/M41,0)</f>
        <v>87.298412288627858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774700</v>
      </c>
      <c r="M43" s="79">
        <f t="shared" ca="1" si="38"/>
        <v>774700</v>
      </c>
      <c r="N43" s="79">
        <f t="shared" ca="1" si="38"/>
        <v>676300.80000000005</v>
      </c>
      <c r="O43" s="78">
        <f t="shared" ca="1" si="35"/>
        <v>87.298412288627858</v>
      </c>
      <c r="P43" s="78">
        <f t="shared" ca="1" si="36"/>
        <v>87.298412288627858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774700</v>
      </c>
      <c r="M45" s="50">
        <f ca="1">IFERROR(__xludf.DUMMYFUNCTION("IMPORTRANGE(""https://docs.google.com/spreadsheets/d/1Yj_ptqi66GCucihVvJfMjLAmec39IyEx_6qawtMGysU/edit?usp=sharing"",""สบก!Q21"")"),774700)</f>
        <v>774700</v>
      </c>
      <c r="N45" s="50">
        <f ca="1">IFERROR(__xludf.DUMMYFUNCTION("IMPORTRANGE(""https://docs.google.com/spreadsheets/d/1Yj_ptqi66GCucihVvJfMjLAmec39IyEx_6qawtMGysU/edit?usp=sharing"",""สบก!R21"")"),676300.8)</f>
        <v>676300.80000000005</v>
      </c>
      <c r="O45" s="39">
        <f ca="1">IF(L45&gt;0,N45*100/L45,0)</f>
        <v>87.298412288627858</v>
      </c>
      <c r="P45" s="39">
        <f ca="1">IF(M45&gt;0,N45*100/M45,0)</f>
        <v>87.298412288627858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IFERROR(__xludf.DUMMYFUNCTION("IMPORTRANGE(""https://docs.google.com/spreadsheets/d/1Yj_ptqi66GCucihVvJfMjLAmec39IyEx_6qawtMGysU/edit?usp=sharing"",""สบก!M21"")"),774700)</f>
        <v>774700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727720.39</v>
      </c>
      <c r="M53" s="121">
        <f t="shared" ca="1" si="39"/>
        <v>727720.39</v>
      </c>
      <c r="N53" s="121">
        <f t="shared" ca="1" si="39"/>
        <v>660512.39</v>
      </c>
      <c r="O53" s="120">
        <f t="shared" ref="O53:O55" ca="1" si="40">IF(L53&gt;0,N53*100/L53,0)</f>
        <v>90.764584732880721</v>
      </c>
      <c r="P53" s="120">
        <f t="shared" ref="P53:P55" ca="1" si="41">IF(M53&gt;0,N53*100/M53,0)</f>
        <v>90.764584732880721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727720.39</v>
      </c>
      <c r="M55" s="121">
        <f t="shared" ca="1" si="43"/>
        <v>727720.39</v>
      </c>
      <c r="N55" s="121">
        <f t="shared" ca="1" si="43"/>
        <v>660512.39</v>
      </c>
      <c r="O55" s="120">
        <f t="shared" ca="1" si="40"/>
        <v>90.764584732880721</v>
      </c>
      <c r="P55" s="120">
        <f t="shared" ca="1" si="41"/>
        <v>90.764584732880721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727720.39</v>
      </c>
      <c r="M57" s="50">
        <f ca="1">IFERROR(__xludf.DUMMYFUNCTION("IMPORTRANGE(""https://docs.google.com/spreadsheets/d/1Yj_ptqi66GCucihVvJfMjLAmec39IyEx_6qawtMGysU/edit?usp=sharing"",""สบก!Z21"")"),727720.39)</f>
        <v>727720.39</v>
      </c>
      <c r="N57" s="50">
        <f ca="1">IFERROR(__xludf.DUMMYFUNCTION("IMPORTRANGE(""https://docs.google.com/spreadsheets/d/1Yj_ptqi66GCucihVvJfMjLAmec39IyEx_6qawtMGysU/edit?usp=sharing"",""สบก!AA21"")"),660512.39)</f>
        <v>660512.39</v>
      </c>
      <c r="O57" s="39">
        <f ca="1">IF(L57&gt;0,N57*100/L57,0)</f>
        <v>90.764584732880721</v>
      </c>
      <c r="P57" s="39">
        <f ca="1">IF(M57&gt;0,N57*100/M57,0)</f>
        <v>90.764584732880721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IFERROR(__xludf.DUMMYFUNCTION("IMPORTRANGE(""https://docs.google.com/spreadsheets/d/1Yj_ptqi66GCucihVvJfMjLAmec39IyEx_6qawtMGysU/edit?usp=sharing"",""สบก!V21"")"),727720.39)</f>
        <v>727720.39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789720</v>
      </c>
      <c r="M66" s="152">
        <f t="shared" ca="1" si="45"/>
        <v>1159370</v>
      </c>
      <c r="N66" s="152">
        <f t="shared" ca="1" si="45"/>
        <v>735985</v>
      </c>
      <c r="O66" s="151">
        <f t="shared" ref="O66:O68" ca="1" si="46">IF(L66&gt;0,N66*100/L66,0)</f>
        <v>93.195689611507873</v>
      </c>
      <c r="P66" s="151">
        <f t="shared" ref="P66:P68" ca="1" si="47">IF(M66&gt;0,N66*100/M66,0)</f>
        <v>63.481459758317015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789720</v>
      </c>
      <c r="M68" s="88">
        <f t="shared" ca="1" si="49"/>
        <v>1159370</v>
      </c>
      <c r="N68" s="88">
        <f t="shared" ca="1" si="49"/>
        <v>735985</v>
      </c>
      <c r="O68" s="156">
        <f t="shared" ca="1" si="46"/>
        <v>93.195689611507873</v>
      </c>
      <c r="P68" s="156">
        <f t="shared" ca="1" si="47"/>
        <v>63.481459758317015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584720</v>
      </c>
      <c r="M70" s="167">
        <f ca="1">IFERROR(__xludf.DUMMYFUNCTION("IMPORTRANGE(""https://docs.google.com/spreadsheets/d/1Yj_ptqi66GCucihVvJfMjLAmec39IyEx_6qawtMGysU/edit?usp=sharing"",""สบก!AI21"")"),954370)</f>
        <v>954370</v>
      </c>
      <c r="N70" s="168">
        <f ca="1">IFERROR(__xludf.DUMMYFUNCTION("IMPORTRANGE(""https://docs.google.com/spreadsheets/d/1Yj_ptqi66GCucihVvJfMjLAmec39IyEx_6qawtMGysU/edit?usp=sharing"",""สบก!AJ21"")"),585985)</f>
        <v>585985</v>
      </c>
      <c r="O70" s="168">
        <f ca="1">IF(L70&gt;0,N70*100/L70,0)</f>
        <v>100.21634286496101</v>
      </c>
      <c r="P70" s="168">
        <f ca="1">IF(M70&gt;0,N70*100/M70,0)</f>
        <v>61.40019070171946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IFERROR(__xludf.DUMMYFUNCTION("IMPORTRANGE(""https://docs.google.com/spreadsheets/d/1Yj_ptqi66GCucihVvJfMjLAmec39IyEx_6qawtMGysU/edit?usp=sharing"",""สบก!AF21"")"),584720)</f>
        <v>584720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IFERROR(__xludf.DUMMYFUNCTION("IMPORTRANGE(""https://docs.google.com/spreadsheets/d/1Yj_ptqi66GCucihVvJfMjLAmec39IyEx_6qawtMGysU/edit?usp=sharing"",""สบก!AG21"")"),205000)</f>
        <v>205000</v>
      </c>
      <c r="M74" s="50">
        <f ca="1">L74</f>
        <v>205000</v>
      </c>
      <c r="N74" s="50">
        <f ca="1">IFERROR(__xludf.DUMMYFUNCTION("IMPORTRANGE(""https://docs.google.com/spreadsheets/d/1Yj_ptqi66GCucihVvJfMjLAmec39IyEx_6qawtMGysU/edit?usp=sharing"",""สบก!AK21"")"),150000)</f>
        <v>150000</v>
      </c>
      <c r="O74" s="50">
        <f ca="1">IF(L74&gt;0,N74*100/L74,0)</f>
        <v>73.170731707317074</v>
      </c>
      <c r="P74" s="50">
        <f ca="1">IF(M74&gt;0,N74*100/M74,0)</f>
        <v>73.170731707317074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230415</v>
      </c>
      <c r="O94" s="151">
        <f t="shared" ref="O94:O96" ca="1" si="53">IF(L94&gt;0,N94*100/L94,0)</f>
        <v>72.239465763732127</v>
      </c>
      <c r="P94" s="151">
        <f t="shared" ref="P94:P96" ca="1" si="54">IF(M94&gt;0,N94*100/M94,0)</f>
        <v>72.239465763732127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230415</v>
      </c>
      <c r="O96" s="156">
        <f t="shared" ca="1" si="53"/>
        <v>72.239465763732127</v>
      </c>
      <c r="P96" s="156">
        <f t="shared" ca="1" si="54"/>
        <v>72.239465763732127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IFERROR(__xludf.DUMMYFUNCTION("IMPORTRANGE(""https://docs.google.com/spreadsheets/d/1Yj_ptqi66GCucihVvJfMjLAmec39IyEx_6qawtMGysU/edit?usp=sharing"",""สบก!AS21"")"),45615)</f>
        <v>45615</v>
      </c>
      <c r="O98" s="168">
        <f ca="1">IF(L98&gt;0,N98*100/L98,0)</f>
        <v>34.000447227191415</v>
      </c>
      <c r="P98" s="168">
        <f ca="1">IF(M98&gt;0,N98*100/M98,0)</f>
        <v>34.000447227191415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629655</v>
      </c>
      <c r="M140" s="152">
        <f t="shared" ca="1" si="64"/>
        <v>629655</v>
      </c>
      <c r="N140" s="152">
        <f t="shared" ca="1" si="64"/>
        <v>623756.68000000005</v>
      </c>
      <c r="O140" s="151">
        <f t="shared" ref="O140:O142" ca="1" si="65">IF(L140&gt;0,N140*100/L140,0)</f>
        <v>99.063245745686146</v>
      </c>
      <c r="P140" s="151">
        <f t="shared" ref="P140:P142" ca="1" si="66">IF(M140&gt;0,N140*100/M140,0)</f>
        <v>99.063245745686146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629655</v>
      </c>
      <c r="M142" s="88">
        <f t="shared" ca="1" si="68"/>
        <v>629655</v>
      </c>
      <c r="N142" s="88">
        <f t="shared" ca="1" si="68"/>
        <v>623756.68000000005</v>
      </c>
      <c r="O142" s="156">
        <f t="shared" ca="1" si="65"/>
        <v>99.063245745686146</v>
      </c>
      <c r="P142" s="156">
        <f t="shared" ca="1" si="66"/>
        <v>99.063245745686146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629655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IFERROR(__xludf.DUMMYFUNCTION("IMPORTRANGE(""https://docs.google.com/spreadsheets/d/1Yj_ptqi66GCucihVvJfMjLAmec39IyEx_6qawtMGysU/edit?usp=sharing"",""สบก!BK21"")"),623756.68)</f>
        <v>623756.68000000005</v>
      </c>
      <c r="O144" s="168">
        <f ca="1">IF(L144&gt;0,N144*100/L144,0)</f>
        <v>99.063245745686146</v>
      </c>
      <c r="P144" s="168">
        <f ca="1">IF(M144&gt;0,N144*100/M144,0)</f>
        <v>99.063245745686146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IFERROR(__xludf.DUMMYFUNCTION("IMPORTRANGE(""https://docs.google.com/spreadsheets/d/1Yj_ptqi66GCucihVvJfMjLAmec39IyEx_6qawtMGysU/edit?usp=sharing"",""สบก!BG21"")"),166255)</f>
        <v>166255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IFERROR(__xludf.DUMMYFUNCTION("IMPORTRANGE(""https://docs.google.com/spreadsheets/d/11923uPwbBZFjjGgGUA6NLw09EwE0CqkOc4q9oUmW1yo/edit?usp=sharing"",""เชียงราย!J114"")"),40000)</f>
        <v>40000</v>
      </c>
      <c r="K189" s="285">
        <f ca="1">IF(I189&gt;0,J189*100/I189,0)</f>
        <v>66.666666666666671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IFERROR(__xludf.DUMMYFUNCTION("IMPORTRANGE(""https://docs.google.com/spreadsheets/d/11923uPwbBZFjjGgGUA6NLw09EwE0CqkOc4q9oUmW1yo/edit?usp=sharing"",""เชียงราย!J125"")"),40000)</f>
        <v>40000</v>
      </c>
      <c r="K200" s="163">
        <f t="shared" ca="1" si="70"/>
        <v>66.666666666666671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41800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48.349282296650721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41800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48.349282296650721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IFERROR(__xludf.DUMMYFUNCTION("IMPORTRANGE(""https://docs.google.com/spreadsheets/d/1Yj_ptqi66GCucihVvJfMjLAmec39IyEx_6qawtMGysU/edit?usp=sharing"",""สบก!BS21"")"),41800)</f>
        <v>41800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48.349282296650721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71280</v>
      </c>
      <c r="O250" s="151">
        <f t="shared" ref="O250:O252" ca="1" si="78">IF(L250&gt;0,N250*100/L250,0)</f>
        <v>99.831932773109244</v>
      </c>
      <c r="P250" s="151">
        <f t="shared" ref="P250:P252" ca="1" si="79">IF(M250&gt;0,N250*100/M250,0)</f>
        <v>99.831932773109244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71280</v>
      </c>
      <c r="O252" s="156">
        <f t="shared" ca="1" si="78"/>
        <v>99.831932773109244</v>
      </c>
      <c r="P252" s="156">
        <f t="shared" ca="1" si="79"/>
        <v>99.831932773109244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IFERROR(__xludf.DUMMYFUNCTION("IMPORTRANGE(""https://docs.google.com/spreadsheets/d/1Yj_ptqi66GCucihVvJfMjLAmec39IyEx_6qawtMGysU/edit?usp=sharing"",""สบก!CC21"")"),71280)</f>
        <v>71280</v>
      </c>
      <c r="O254" s="168">
        <f ca="1">IF(L254&gt;0,N254*100/L254,0)</f>
        <v>99.831932773109244</v>
      </c>
      <c r="P254" s="168">
        <f ca="1">IF(M254&gt;0,N254*100/M254,0)</f>
        <v>99.831932773109244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62380</v>
      </c>
      <c r="O271" s="151">
        <f t="shared" ref="O271:O273" ca="1" si="84">IF(L271&gt;0,N271*100/L271,0)</f>
        <v>59.01608325449385</v>
      </c>
      <c r="P271" s="151">
        <f t="shared" ref="P271:P273" ca="1" si="85">IF(M271&gt;0,N271*100/M271,0)</f>
        <v>59.01608325449385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62380</v>
      </c>
      <c r="O273" s="156">
        <f t="shared" ca="1" si="84"/>
        <v>59.01608325449385</v>
      </c>
      <c r="P273" s="156">
        <f t="shared" ca="1" si="85"/>
        <v>59.01608325449385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IFERROR(__xludf.DUMMYFUNCTION("IMPORTRANGE(""https://docs.google.com/spreadsheets/d/1Yj_ptqi66GCucihVvJfMjLAmec39IyEx_6qawtMGysU/edit?usp=sharing"",""สบก!CL21"")"),62380)</f>
        <v>62380</v>
      </c>
      <c r="O275" s="168">
        <f ca="1">IF(L275&gt;0,N275*100/L275,0)</f>
        <v>59.01608325449385</v>
      </c>
      <c r="P275" s="168">
        <f ca="1">IF(M275&gt;0,N275*100/M275,0)</f>
        <v>59.01608325449385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IFERROR(__xludf.DUMMYFUNCTION("IMPORTRANGE(""https://docs.google.com/spreadsheets/d/11923uPwbBZFjjGgGUA6NLw09EwE0CqkOc4q9oUmW1yo/edit?usp=sharing"",""เชียงราย!J228"")"),699)</f>
        <v>699</v>
      </c>
      <c r="K328" s="317">
        <f ca="1">IF(I328&gt;0,J328*100/I328,0)</f>
        <v>102.79411764705883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1581370</v>
      </c>
      <c r="N329" s="152">
        <f t="shared" ca="1" si="98"/>
        <v>1411985.99</v>
      </c>
      <c r="O329" s="151">
        <f t="shared" ref="O329:O331" ca="1" si="99">IF(L329&gt;0,N329*100/L329,0)</f>
        <v>91.754728469591328</v>
      </c>
      <c r="P329" s="151">
        <f t="shared" ref="P329:P331" ca="1" si="100">IF(M329&gt;0,N329*100/M329,0)</f>
        <v>89.288780614277499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1581370</v>
      </c>
      <c r="N331" s="88">
        <f t="shared" ca="1" si="102"/>
        <v>1411985.99</v>
      </c>
      <c r="O331" s="156">
        <f t="shared" ca="1" si="99"/>
        <v>91.754728469591328</v>
      </c>
      <c r="P331" s="156">
        <f t="shared" ca="1" si="100"/>
        <v>89.288780614277499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IFERROR(__xludf.DUMMYFUNCTION("IMPORTRANGE(""https://docs.google.com/spreadsheets/d/1Yj_ptqi66GCucihVvJfMjLAmec39IyEx_6qawtMGysU/edit?usp=sharing"",""สบก!DM21"")"),1411985.99)</f>
        <v>1411985.99</v>
      </c>
      <c r="O333" s="168">
        <f ca="1">IF(L333&gt;0,N333*100/L333,0)</f>
        <v>91.754728469591328</v>
      </c>
      <c r="P333" s="168">
        <f ca="1">IF(M333&gt;0,N333*100/M333,0)</f>
        <v>89.288780614277499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IFERROR(__xludf.DUMMYFUNCTION("IMPORTRANGE(""https://docs.google.com/spreadsheets/d/11923uPwbBZFjjGgGUA6NLw09EwE0CqkOc4q9oUmW1yo/edit?usp=sharing"",""เชียงราย!J234"")"),570)</f>
        <v>570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IFERROR(__xludf.DUMMYFUNCTION("IMPORTRANGE(""https://docs.google.com/spreadsheets/d/11923uPwbBZFjjGgGUA6NLw09EwE0CqkOc4q9oUmW1yo/edit?usp=sharing"",""เชียงราย!J235"")"),3263.68999999999)</f>
        <v>3263.6899999999901</v>
      </c>
      <c r="K340" s="342">
        <f t="shared" ca="1" si="103"/>
        <v>95.990882352940886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IFERROR(__xludf.DUMMYFUNCTION("IMPORTRANGE(""https://docs.google.com/spreadsheets/d/11923uPwbBZFjjGgGUA6NLw09EwE0CqkOc4q9oUmW1yo/edit?usp=sharing"",""เชียงราย!J236"")"),691)</f>
        <v>691</v>
      </c>
      <c r="K341" s="342">
        <f t="shared" ca="1" si="103"/>
        <v>101.61764705882354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IFERROR(__xludf.DUMMYFUNCTION("IMPORTRANGE(""https://docs.google.com/spreadsheets/d/11923uPwbBZFjjGgGUA6NLw09EwE0CqkOc4q9oUmW1yo/edit?usp=sharing"",""เชียงราย!J237"")"),4589.84)</f>
        <v>4589.84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IFERROR(__xludf.DUMMYFUNCTION("IMPORTRANGE(""https://docs.google.com/spreadsheets/d/11923uPwbBZFjjGgGUA6NLw09EwE0CqkOc4q9oUmW1yo/edit?usp=sharing"",""เชียงราย!J238"")"),3)</f>
        <v>3</v>
      </c>
      <c r="K343" s="342">
        <f t="shared" ca="1" si="103"/>
        <v>0.44117647058823528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IFERROR(__xludf.DUMMYFUNCTION("IMPORTRANGE(""https://docs.google.com/spreadsheets/d/11923uPwbBZFjjGgGUA6NLw09EwE0CqkOc4q9oUmW1yo/edit?usp=sharing"",""เชียงราย!J239"")"),10.51)</f>
        <v>10.51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IFERROR(__xludf.DUMMYFUNCTION("IMPORTRANGE(""https://docs.google.com/spreadsheets/d/11923uPwbBZFjjGgGUA6NLw09EwE0CqkOc4q9oUmW1yo/edit?usp=sharing"",""เชียงราย!J240"")"),699)</f>
        <v>699</v>
      </c>
      <c r="K345" s="342">
        <f t="shared" ca="1" si="103"/>
        <v>102.79411764705883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IFERROR(__xludf.DUMMYFUNCTION("IMPORTRANGE(""https://docs.google.com/spreadsheets/d/11923uPwbBZFjjGgGUA6NLw09EwE0CqkOc4q9oUmW1yo/edit?usp=sharing"",""เชียงราย!J241"")"),4592.04999999999)</f>
        <v>4592.0499999999902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IFERROR(__xludf.DUMMYFUNCTION("IMPORTRANGE(""https://docs.google.com/spreadsheets/d/11923uPwbBZFjjGgGUA6NLw09EwE0CqkOc4q9oUmW1yo/edit?usp=sharing"",""เชียงราย!L242"")"),2443889)</f>
        <v>2443889</v>
      </c>
      <c r="M347" s="357"/>
      <c r="N347" s="357">
        <f ca="1">IFERROR(__xludf.DUMMYFUNCTION("IMPORTRANGE(""https://docs.google.com/spreadsheets/d/11923uPwbBZFjjGgGUA6NLw09EwE0CqkOc4q9oUmW1yo/edit?usp=sharing"",""เชียงราย!M242"")"),1267418.58999999)</f>
        <v>1267418.5899999901</v>
      </c>
      <c r="O347" s="357">
        <f ca="1">+IF(L347&gt;0,N347*100/L347,0)</f>
        <v>51.860726489623303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IFERROR(__xludf.DUMMYFUNCTION("IMPORTRANGE(""https://docs.google.com/spreadsheets/d/11923uPwbBZFjjGgGUA6NLw09EwE0CqkOc4q9oUmW1yo/edit?usp=sharing"",""เชียงราย!J293"")"),70)</f>
        <v>70</v>
      </c>
      <c r="K398" s="163">
        <f t="shared" ca="1" si="110"/>
        <v>140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IFERROR(__xludf.DUMMYFUNCTION("IMPORTRANGE(""https://docs.google.com/spreadsheets/d/11923uPwbBZFjjGgGUA6NLw09EwE0CqkOc4q9oUmW1yo/edit?usp=sharing"",""เชียงราย!M296"")"),194540)</f>
        <v>194540</v>
      </c>
      <c r="O401" s="372">
        <f ca="1">+IF(L401&gt;0,N401*100/L401,0)</f>
        <v>99.305768249106691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IFERROR(__xludf.DUMMYFUNCTION("IMPORTRANGE(""https://docs.google.com/spreadsheets/d/11923uPwbBZFjjGgGUA6NLw09EwE0CqkOc4q9oUmW1yo/edit?usp=sharing"",""เชียงราย!M299"")"),194540)</f>
        <v>194540</v>
      </c>
      <c r="O404" s="168">
        <f t="shared" ca="1" si="112"/>
        <v>99.305768249106691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IFERROR(__xludf.DUMMYFUNCTION("IMPORTRANGE(""https://docs.google.com/spreadsheets/d/11923uPwbBZFjjGgGUA6NLw09EwE0CqkOc4q9oUmW1yo/edit?usp=sharing"",""เชียงราย!M301"")"),194540)</f>
        <v>194540</v>
      </c>
      <c r="O406" s="168">
        <f t="shared" ca="1" si="112"/>
        <v>99.305768249106691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IFERROR(__xludf.DUMMYFUNCTION("IMPORTRANGE(""https://docs.google.com/spreadsheets/d/11923uPwbBZFjjGgGUA6NLw09EwE0CqkOc4q9oUmW1yo/edit?usp=sharing"",""เชียงราย!M302"")"),120682)</f>
        <v>120682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IFERROR(__xludf.DUMMYFUNCTION("IMPORTRANGE(""https://docs.google.com/spreadsheets/d/11923uPwbBZFjjGgGUA6NLw09EwE0CqkOc4q9oUmW1yo/edit?usp=sharing"",""เชียงราย!M305"")"),32258)</f>
        <v>32258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IFERROR(__xludf.DUMMYFUNCTION("IMPORTRANGE(""https://docs.google.com/spreadsheets/d/11923uPwbBZFjjGgGUA6NLw09EwE0CqkOc4q9oUmW1yo/edit?usp=sharing"",""เชียงราย!J350"")"),49473.003)</f>
        <v>49473.002999999997</v>
      </c>
      <c r="K455" s="371">
        <f ca="1">IF(I455&gt;0,J455*100/I455,0)</f>
        <v>100.00000606391364</v>
      </c>
      <c r="L455" s="372">
        <f ca="1">IFERROR(__xludf.DUMMYFUNCTION("IMPORTRANGE(""https://docs.google.com/spreadsheets/d/11923uPwbBZFjjGgGUA6NLw09EwE0CqkOc4q9oUmW1yo/edit?usp=sharing"",""เชียงราย!L350"")"),517453)</f>
        <v>517453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42.401918628358516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IFERROR(__xludf.DUMMYFUNCTION("IMPORTRANGE(""https://docs.google.com/spreadsheets/d/11923uPwbBZFjjGgGUA6NLw09EwE0CqkOc4q9oUmW1yo/edit?usp=sharing"",""เชียงราย!L352"")"),517453)</f>
        <v>517453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42.401918628358516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IFERROR(__xludf.DUMMYFUNCTION("IMPORTRANGE(""https://docs.google.com/spreadsheets/d/11923uPwbBZFjjGgGUA6NLw09EwE0CqkOc4q9oUmW1yo/edit?usp=sharing"",""เชียงราย!L354"")"),517453)</f>
        <v>517453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42.401918628358516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IFERROR(__xludf.DUMMYFUNCTION("IMPORTRANGE(""https://docs.google.com/spreadsheets/d/11923uPwbBZFjjGgGUA6NLw09EwE0CqkOc4q9oUmW1yo/edit?usp=sharing"",""เชียงราย!J359"")"),49473.003)</f>
        <v>49473.002999999997</v>
      </c>
      <c r="K464" s="268">
        <f t="shared" ref="K464:K515" ca="1" si="117">IF(I464&gt;0,J464*100/I464,0)</f>
        <v>100.00000606391364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IFERROR(__xludf.DUMMYFUNCTION("IMPORTRANGE(""https://docs.google.com/spreadsheets/d/11923uPwbBZFjjGgGUA6NLw09EwE0CqkOc4q9oUmW1yo/edit?usp=sharing"",""เชียงราย!J376"")"),49473.003)</f>
        <v>49473.002999999997</v>
      </c>
      <c r="K481" s="201">
        <f t="shared" ca="1" si="117"/>
        <v>100.00000606391364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IFERROR(__xludf.DUMMYFUNCTION("IMPORTRANGE(""https://docs.google.com/spreadsheets/d/11923uPwbBZFjjGgGUA6NLw09EwE0CqkOc4q9oUmW1yo/edit?usp=sharing"",""เชียงราย!J377"")"),9843)</f>
        <v>9843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IFERROR(__xludf.DUMMYFUNCTION("IMPORTRANGE(""https://docs.google.com/spreadsheets/d/11923uPwbBZFjjGgGUA6NLw09EwE0CqkOc4q9oUmW1yo/edit?usp=sharing"",""เชียงราย!J378"")"),44623)</f>
        <v>44623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IFERROR(__xludf.DUMMYFUNCTION("IMPORTRANGE(""https://docs.google.com/spreadsheets/d/11923uPwbBZFjjGgGUA6NLw09EwE0CqkOc4q9oUmW1yo/edit?usp=sharing"",""เชียงราย!J379"")"),9024)</f>
        <v>9024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IFERROR(__xludf.DUMMYFUNCTION("IMPORTRANGE(""https://docs.google.com/spreadsheets/d/11923uPwbBZFjjGgGUA6NLw09EwE0CqkOc4q9oUmW1yo/edit?usp=sharing"",""เชียงราย!J380"")"),65)</f>
        <v>65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IFERROR(__xludf.DUMMYFUNCTION("IMPORTRANGE(""https://docs.google.com/spreadsheets/d/11923uPwbBZFjjGgGUA6NLw09EwE0CqkOc4q9oUmW1yo/edit?usp=sharing"",""เชียงราย!J381"")"),18)</f>
        <v>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IFERROR(__xludf.DUMMYFUNCTION("IMPORTRANGE(""https://docs.google.com/spreadsheets/d/11923uPwbBZFjjGgGUA6NLw09EwE0CqkOc4q9oUmW1yo/edit?usp=sharing"",""เชียงราย!J382"")"),902.003)</f>
        <v>902.00300000000004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IFERROR(__xludf.DUMMYFUNCTION("IMPORTRANGE(""https://docs.google.com/spreadsheets/d/11923uPwbBZFjjGgGUA6NLw09EwE0CqkOc4q9oUmW1yo/edit?usp=sharing"",""เชียงราย!J383"")"),172)</f>
        <v>172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IFERROR(__xludf.DUMMYFUNCTION("IMPORTRANGE(""https://docs.google.com/spreadsheets/d/11923uPwbBZFjjGgGUA6NLw09EwE0CqkOc4q9oUmW1yo/edit?usp=sharing"",""เชียงราย!J384"")"),901.003)</f>
        <v>901.00300000000004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IFERROR(__xludf.DUMMYFUNCTION("IMPORTRANGE(""https://docs.google.com/spreadsheets/d/11923uPwbBZFjjGgGUA6NLw09EwE0CqkOc4q9oUmW1yo/edit?usp=sharing"",""เชียงราย!J385"")"),171)</f>
        <v>171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IFERROR(__xludf.DUMMYFUNCTION("IMPORTRANGE(""https://docs.google.com/spreadsheets/d/11923uPwbBZFjjGgGUA6NLw09EwE0CqkOc4q9oUmW1yo/edit?usp=sharing"",""เชียงราย!J388"")"),3883)</f>
        <v>3883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IFERROR(__xludf.DUMMYFUNCTION("IMPORTRANGE(""https://docs.google.com/spreadsheets/d/11923uPwbBZFjjGgGUA6NLw09EwE0CqkOc4q9oUmW1yo/edit?usp=sharing"",""เชียงราย!J389"")"),629)</f>
        <v>629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IFERROR(__xludf.DUMMYFUNCTION("IMPORTRANGE(""https://docs.google.com/spreadsheets/d/11923uPwbBZFjjGgGUA6NLw09EwE0CqkOc4q9oUmW1yo/edit?usp=sharing"",""เชียงราย!J392"")"),708)</f>
        <v>708</v>
      </c>
      <c r="K497" s="444">
        <f t="shared" ca="1" si="117"/>
        <v>100.14144271570014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IFERROR(__xludf.DUMMYFUNCTION("IMPORTRANGE(""https://docs.google.com/spreadsheets/d/11923uPwbBZFjjGgGUA6NLw09EwE0CqkOc4q9oUmW1yo/edit?usp=sharing"",""เชียงราย!J393"")"),708)</f>
        <v>708</v>
      </c>
      <c r="K498" s="201">
        <f t="shared" ca="1" si="117"/>
        <v>100.14144271570014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IFERROR(__xludf.DUMMYFUNCTION("IMPORTRANGE(""https://docs.google.com/spreadsheets/d/11923uPwbBZFjjGgGUA6NLw09EwE0CqkOc4q9oUmW1yo/edit?usp=sharing"",""เชียงราย!J394"")"),94)</f>
        <v>94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IFERROR(__xludf.DUMMYFUNCTION("IMPORTRANGE(""https://docs.google.com/spreadsheets/d/11923uPwbBZFjjGgGUA6NLw09EwE0CqkOc4q9oUmW1yo/edit?usp=sharing"",""เชียงราย!J395"")"),566)</f>
        <v>566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IFERROR(__xludf.DUMMYFUNCTION("IMPORTRANGE(""https://docs.google.com/spreadsheets/d/11923uPwbBZFjjGgGUA6NLw09EwE0CqkOc4q9oUmW1yo/edit?usp=sharing"",""เชียงราย!J396"")"),75)</f>
        <v>75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IFERROR(__xludf.DUMMYFUNCTION("IMPORTRANGE(""https://docs.google.com/spreadsheets/d/11923uPwbBZFjjGgGUA6NLw09EwE0CqkOc4q9oUmW1yo/edit?usp=sharing"",""เชียงราย!J397"")"),553)</f>
        <v>553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IFERROR(__xludf.DUMMYFUNCTION("IMPORTRANGE(""https://docs.google.com/spreadsheets/d/11923uPwbBZFjjGgGUA6NLw09EwE0CqkOc4q9oUmW1yo/edit?usp=sharing"",""เชียงราย!J398"")"),74)</f>
        <v>74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IFERROR(__xludf.DUMMYFUNCTION("IMPORTRANGE(""https://docs.google.com/spreadsheets/d/11923uPwbBZFjjGgGUA6NLw09EwE0CqkOc4q9oUmW1yo/edit?usp=sharing"",""เชียงราย!J401"")"),13)</f>
        <v>13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IFERROR(__xludf.DUMMYFUNCTION("IMPORTRANGE(""https://docs.google.com/spreadsheets/d/11923uPwbBZFjjGgGUA6NLw09EwE0CqkOc4q9oUmW1yo/edit?usp=sharing"",""เชียงราย!J459"")"),10754)</f>
        <v>10754</v>
      </c>
      <c r="K564" s="371">
        <f ca="1">IF(I564&gt;0,J564*100/I564,0)</f>
        <v>316.29411764705884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IFERROR(__xludf.DUMMYFUNCTION("IMPORTRANGE(""https://docs.google.com/spreadsheets/d/11923uPwbBZFjjGgGUA6NLw09EwE0CqkOc4q9oUmW1yo/edit?usp=sharing"",""เชียงราย!J468"")"),10754)</f>
        <v>10754</v>
      </c>
      <c r="K573" s="201">
        <f ca="1">IF(I573&gt;0,J573*100/I573,0)</f>
        <v>316.29411764705884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IFERROR(__xludf.DUMMYFUNCTION("IMPORTRANGE(""https://docs.google.com/spreadsheets/d/11923uPwbBZFjjGgGUA6NLw09EwE0CqkOc4q9oUmW1yo/edit?usp=sharing"",""เชียงราย!J471"")"),347)</f>
        <v>347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IFERROR(__xludf.DUMMYFUNCTION("IMPORTRANGE(""https://docs.google.com/spreadsheets/d/11923uPwbBZFjjGgGUA6NLw09EwE0CqkOc4q9oUmW1yo/edit?usp=sharing"",""เชียงราย!J472"")"),10401)</f>
        <v>10401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IFERROR(__xludf.DUMMYFUNCTION("IMPORTRANGE(""https://docs.google.com/spreadsheets/d/11923uPwbBZFjjGgGUA6NLw09EwE0CqkOc4q9oUmW1yo/edit?usp=sharing"",""เชียงราย!J475"")"),33)</f>
        <v>33</v>
      </c>
      <c r="K580" s="371">
        <f ca="1">IF(I580&gt;0,J580*100/I580,0)</f>
        <v>39.285714285714285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IFERROR(__xludf.DUMMYFUNCTION("IMPORTRANGE(""https://docs.google.com/spreadsheets/d/11923uPwbBZFjjGgGUA6NLw09EwE0CqkOc4q9oUmW1yo/edit?usp=sharing"",""เชียงราย!J484"")"),111)</f>
        <v>111</v>
      </c>
      <c r="K589" s="163">
        <f t="shared" ref="K589:K596" ca="1" si="125">IF(I589&gt;0,J589*100/I589,0)</f>
        <v>132.14285714285714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IFERROR(__xludf.DUMMYFUNCTION("IMPORTRANGE(""https://docs.google.com/spreadsheets/d/11923uPwbBZFjjGgGUA6NLw09EwE0CqkOc4q9oUmW1yo/edit?usp=sharing"",""เชียงราย!J485"")"),63.88)</f>
        <v>63.88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IFERROR(__xludf.DUMMYFUNCTION("IMPORTRANGE(""https://docs.google.com/spreadsheets/d/11923uPwbBZFjjGgGUA6NLw09EwE0CqkOc4q9oUmW1yo/edit?usp=sharing"",""เชียงราย!J486"")"),56)</f>
        <v>56</v>
      </c>
      <c r="K591" s="163">
        <f t="shared" ca="1" si="125"/>
        <v>66.666666666666671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IFERROR(__xludf.DUMMYFUNCTION("IMPORTRANGE(""https://docs.google.com/spreadsheets/d/11923uPwbBZFjjGgGUA6NLw09EwE0CqkOc4q9oUmW1yo/edit?usp=sharing"",""เชียงราย!J487"")"),32.15)</f>
        <v>32.15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IFERROR(__xludf.DUMMYFUNCTION("IMPORTRANGE(""https://docs.google.com/spreadsheets/d/11923uPwbBZFjjGgGUA6NLw09EwE0CqkOc4q9oUmW1yo/edit?usp=sharing"",""เชียงราย!J488"")"),38)</f>
        <v>38</v>
      </c>
      <c r="K593" s="163">
        <f t="shared" ca="1" si="125"/>
        <v>45.238095238095241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IFERROR(__xludf.DUMMYFUNCTION("IMPORTRANGE(""https://docs.google.com/spreadsheets/d/11923uPwbBZFjjGgGUA6NLw09EwE0CqkOc4q9oUmW1yo/edit?usp=sharing"",""เชียงราย!J489"")"),23.43)</f>
        <v>23.43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IFERROR(__xludf.DUMMYFUNCTION("IMPORTRANGE(""https://docs.google.com/spreadsheets/d/11923uPwbBZFjjGgGUA6NLw09EwE0CqkOc4q9oUmW1yo/edit?usp=sharing"",""เชียงราย!J490"")"),33)</f>
        <v>33</v>
      </c>
      <c r="K595" s="163">
        <f t="shared" ca="1" si="125"/>
        <v>39.285714285714285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IFERROR(__xludf.DUMMYFUNCTION("IMPORTRANGE(""https://docs.google.com/spreadsheets/d/11923uPwbBZFjjGgGUA6NLw09EwE0CqkOc4q9oUmW1yo/edit?usp=sharing"",""เชียงราย!J491"")"),20.05)</f>
        <v>20.05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IFERROR(__xludf.DUMMYFUNCTION("IMPORTRANGE(""https://docs.google.com/spreadsheets/d/11923uPwbBZFjjGgGUA6NLw09EwE0CqkOc4q9oUmW1yo/edit?usp=sharing"",""เชียงราย!I492"")"),400)</f>
        <v>400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IFERROR(__xludf.DUMMYFUNCTION("IMPORTRANGE(""https://docs.google.com/spreadsheets/d/11923uPwbBZFjjGgGUA6NLw09EwE0CqkOc4q9oUmW1yo/edit?usp=sharing"",""เชียงราย!L492"")"),12570)</f>
        <v>12570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14.319809069212411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IFERROR(__xludf.DUMMYFUNCTION("IMPORTRANGE(""https://docs.google.com/spreadsheets/d/11923uPwbBZFjjGgGUA6NLw09EwE0CqkOc4q9oUmW1yo/edit?usp=sharing"",""เชียงราย!L494"")"),12570)</f>
        <v>12570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14.319809069212411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IFERROR(__xludf.DUMMYFUNCTION("IMPORTRANGE(""https://docs.google.com/spreadsheets/d/11923uPwbBZFjjGgGUA6NLw09EwE0CqkOc4q9oUmW1yo/edit?usp=sharing"",""เชียงราย!L496"")"),12570)</f>
        <v>12570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14.319809069212411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IFERROR(__xludf.DUMMYFUNCTION("IMPORTRANGE(""https://docs.google.com/spreadsheets/d/11923uPwbBZFjjGgGUA6NLw09EwE0CqkOc4q9oUmW1yo/edit?usp=sharing"",""เชียงราย!I506"")"),400)</f>
        <v>400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219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219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IFERROR(__xludf.DUMMYFUNCTION("IMPORTRANGE(""https://docs.google.com/spreadsheets/d/11923uPwbBZFjjGgGUA6NLw09EwE0CqkOc4q9oUmW1yo/edit?usp=sharing"",""เชียงราย!J523"")"),5675638.07)</f>
        <v>5675638.0700000003</v>
      </c>
      <c r="K628" s="342">
        <f t="shared" ref="K628:K635" ca="1" si="129">IF(I628&gt;0,J628*100/I628,0)</f>
        <v>73.002316132019658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IFERROR(__xludf.DUMMYFUNCTION("IMPORTRANGE(""https://docs.google.com/spreadsheets/d/11923uPwbBZFjjGgGUA6NLw09EwE0CqkOc4q9oUmW1yo/edit?usp=sharing"",""เชียงราย!J524"")"),230)</f>
        <v>230</v>
      </c>
      <c r="K629" s="342">
        <f t="shared" ca="1" si="129"/>
        <v>70.769230769230774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IFERROR(__xludf.DUMMYFUNCTION("IMPORTRANGE(""https://docs.google.com/spreadsheets/d/11923uPwbBZFjjGgGUA6NLw09EwE0CqkOc4q9oUmW1yo/edit?usp=sharing"",""เชียงราย!J525"")"),860371.5)</f>
        <v>860371.5</v>
      </c>
      <c r="K630" s="342">
        <f t="shared" ca="1" si="129"/>
        <v>13.449609801529911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IFERROR(__xludf.DUMMYFUNCTION("IMPORTRANGE(""https://docs.google.com/spreadsheets/d/11923uPwbBZFjjGgGUA6NLw09EwE0CqkOc4q9oUmW1yo/edit?usp=sharing"",""เชียงราย!J526"")"),86)</f>
        <v>86</v>
      </c>
      <c r="K631" s="342">
        <f t="shared" ca="1" si="129"/>
        <v>53.086419753086417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IFERROR(__xludf.DUMMYFUNCTION("IMPORTRANGE(""https://docs.google.com/spreadsheets/d/11923uPwbBZFjjGgGUA6NLw09EwE0CqkOc4q9oUmW1yo/edit?usp=sharing"",""เชียงราย!J529"")"),4940000)</f>
        <v>4940000</v>
      </c>
      <c r="K634" s="342">
        <f t="shared" ca="1" si="129"/>
        <v>98.8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IFERROR(__xludf.DUMMYFUNCTION("IMPORTRANGE(""https://docs.google.com/spreadsheets/d/11923uPwbBZFjjGgGUA6NLw09EwE0CqkOc4q9oUmW1yo/edit?usp=sharing"",""เชียงราย!I530"")"),162)</f>
        <v>162</v>
      </c>
      <c r="J635" s="505">
        <f ca="1">IFERROR(__xludf.DUMMYFUNCTION("IMPORTRANGE(""https://docs.google.com/spreadsheets/d/11923uPwbBZFjjGgGUA6NLw09EwE0CqkOc4q9oUmW1yo/edit?usp=sharing"",""เชียงราย!J530"")"),183)</f>
        <v>183</v>
      </c>
      <c r="K635" s="487">
        <f t="shared" ca="1" si="129"/>
        <v>112.96296296296296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7408518.0999999996</v>
      </c>
      <c r="M8" s="23">
        <f t="shared" ca="1" si="0"/>
        <v>4772683.0999999996</v>
      </c>
      <c r="N8" s="23">
        <f t="shared" ca="1" si="0"/>
        <v>6320261.7400000002</v>
      </c>
      <c r="O8" s="22">
        <f t="shared" ref="O8:O16" ca="1" si="1">IF(L8&gt;0,N8*100/L8,0)</f>
        <v>85.31074169880209</v>
      </c>
      <c r="P8" s="22">
        <f t="shared" ref="P8:P16" ca="1" si="2">IF(M8&gt;0,N8*100/M8,0)</f>
        <v>132.4257573271521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7408518.0999999996</v>
      </c>
      <c r="M10" s="30">
        <f t="shared" ca="1" si="4"/>
        <v>4772683.0999999996</v>
      </c>
      <c r="N10" s="30">
        <f t="shared" ca="1" si="4"/>
        <v>6320261.7400000002</v>
      </c>
      <c r="O10" s="29">
        <f t="shared" ca="1" si="1"/>
        <v>85.31074169880209</v>
      </c>
      <c r="P10" s="29">
        <f t="shared" ca="1" si="2"/>
        <v>132.4257573271521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7097118.0999999996</v>
      </c>
      <c r="M12" s="39">
        <f t="shared" ca="1" si="6"/>
        <v>4461283.0999999996</v>
      </c>
      <c r="N12" s="39">
        <f t="shared" ca="1" si="6"/>
        <v>6008861.7400000002</v>
      </c>
      <c r="O12" s="39">
        <f t="shared" ca="1" si="1"/>
        <v>84.666221631566202</v>
      </c>
      <c r="P12" s="39">
        <f t="shared" ca="1" si="2"/>
        <v>134.68909292037532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2376132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4720986.0999999996</v>
      </c>
      <c r="M14" s="39">
        <f t="shared" si="8"/>
        <v>0</v>
      </c>
      <c r="N14" s="39">
        <f t="shared" ca="1" si="8"/>
        <v>1960318.22</v>
      </c>
      <c r="O14" s="39">
        <f t="shared" ca="1" si="1"/>
        <v>41.523490611421209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4771139.0999999996</v>
      </c>
      <c r="M18" s="23">
        <f t="shared" ca="1" si="11"/>
        <v>4772683.0999999996</v>
      </c>
      <c r="N18" s="23">
        <f t="shared" ca="1" si="11"/>
        <v>4359943.5199999996</v>
      </c>
      <c r="O18" s="22">
        <f t="shared" ref="O18:O20" ca="1" si="12">IF(L18&gt;0,N18*100/L18,0)</f>
        <v>91.381605705019155</v>
      </c>
      <c r="P18" s="22">
        <f t="shared" ref="P18:P26" ca="1" si="13">IF(M18&gt;0,N18*100/M18,0)</f>
        <v>91.352043046813648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4771139.0999999996</v>
      </c>
      <c r="M20" s="30">
        <f t="shared" ca="1" si="15"/>
        <v>4772683.0999999996</v>
      </c>
      <c r="N20" s="30">
        <f t="shared" ca="1" si="15"/>
        <v>4359943.5199999996</v>
      </c>
      <c r="O20" s="29">
        <f t="shared" ca="1" si="12"/>
        <v>91.381605705019155</v>
      </c>
      <c r="P20" s="29">
        <f t="shared" ca="1" si="13"/>
        <v>91.352043046813648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4459739.0999999996</v>
      </c>
      <c r="M22" s="42">
        <f t="shared" ca="1" si="18"/>
        <v>4461283.0999999996</v>
      </c>
      <c r="N22" s="39">
        <f t="shared" ca="1" si="18"/>
        <v>4048543.52</v>
      </c>
      <c r="O22" s="39">
        <f t="shared" ca="1" si="17"/>
        <v>90.779828802092936</v>
      </c>
      <c r="P22" s="39">
        <f t="shared" ca="1" si="13"/>
        <v>90.748410922409306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2376132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2083607.1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2637379</v>
      </c>
      <c r="M28" s="23">
        <f t="shared" si="23"/>
        <v>0</v>
      </c>
      <c r="N28" s="23">
        <f t="shared" ca="1" si="23"/>
        <v>1960318.22</v>
      </c>
      <c r="O28" s="22">
        <f t="shared" ref="O28:O30" ca="1" si="24">IF(L28&gt;0,N28*100/L28,0)</f>
        <v>74.328271363349756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2637379</v>
      </c>
      <c r="M30" s="30">
        <f t="shared" si="27"/>
        <v>0</v>
      </c>
      <c r="N30" s="30">
        <f t="shared" ca="1" si="27"/>
        <v>1960318.22</v>
      </c>
      <c r="O30" s="29">
        <f t="shared" ca="1" si="24"/>
        <v>74.328271363349756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2637379</v>
      </c>
      <c r="M32" s="39">
        <f t="shared" si="30"/>
        <v>0</v>
      </c>
      <c r="N32" s="39">
        <f t="shared" ca="1" si="30"/>
        <v>1960318.22</v>
      </c>
      <c r="O32" s="39">
        <f t="shared" ca="1" si="29"/>
        <v>74.328271363349756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2637379</v>
      </c>
      <c r="M34" s="39">
        <f t="shared" si="32"/>
        <v>0</v>
      </c>
      <c r="N34" s="39">
        <f t="shared" ca="1" si="32"/>
        <v>1960318.22</v>
      </c>
      <c r="O34" s="39">
        <f t="shared" ca="1" si="29"/>
        <v>74.328271363349756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4771139.0999999996</v>
      </c>
      <c r="M37" s="55">
        <f t="shared" ca="1" si="33"/>
        <v>4772683.0999999996</v>
      </c>
      <c r="N37" s="55">
        <f t="shared" ca="1" si="33"/>
        <v>4359943.5200000005</v>
      </c>
      <c r="O37" s="56">
        <f t="shared" ca="1" si="29"/>
        <v>91.381605705019183</v>
      </c>
      <c r="P37" s="56">
        <f t="shared" ca="1" si="25"/>
        <v>91.352043046813662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885000</v>
      </c>
      <c r="N41" s="79">
        <f t="shared" ca="1" si="34"/>
        <v>843204.31</v>
      </c>
      <c r="O41" s="78">
        <f t="shared" ref="O41:O43" ca="1" si="35">IF(L41&gt;0,N41*100/L41,0)</f>
        <v>95.277323163841814</v>
      </c>
      <c r="P41" s="78">
        <f t="shared" ref="P41:P43" ca="1" si="36">IF(M41&gt;0,N41*100/M41,0)</f>
        <v>95.277323163841814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885000</v>
      </c>
      <c r="N43" s="79">
        <f t="shared" ca="1" si="38"/>
        <v>843204.31</v>
      </c>
      <c r="O43" s="78">
        <f t="shared" ca="1" si="35"/>
        <v>95.277323163841814</v>
      </c>
      <c r="P43" s="78">
        <f t="shared" ca="1" si="36"/>
        <v>95.277323163841814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IFERROR(__xludf.DUMMYFUNCTION("IMPORTRANGE(""https://docs.google.com/spreadsheets/d/1Yj_ptqi66GCucihVvJfMjLAmec39IyEx_6qawtMGysU/edit?usp=sharing"",""สบก!Q22"")"),709000)</f>
        <v>709000</v>
      </c>
      <c r="N45" s="50">
        <f ca="1">IFERROR(__xludf.DUMMYFUNCTION("IMPORTRANGE(""https://docs.google.com/spreadsheets/d/1Yj_ptqi66GCucihVvJfMjLAmec39IyEx_6qawtMGysU/edit?usp=sharing"",""สบก!R22"")"),667204.31)</f>
        <v>667204.31000000006</v>
      </c>
      <c r="O45" s="39">
        <f ca="1">IF(L45&gt;0,N45*100/L45,0)</f>
        <v>94.104980253878708</v>
      </c>
      <c r="P45" s="39">
        <f ca="1">IF(M45&gt;0,N45*100/M45,0)</f>
        <v>94.104980253878708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864132</v>
      </c>
      <c r="M53" s="121">
        <f t="shared" ca="1" si="39"/>
        <v>864132</v>
      </c>
      <c r="N53" s="121">
        <f t="shared" ca="1" si="39"/>
        <v>790082</v>
      </c>
      <c r="O53" s="120">
        <f t="shared" ref="O53:O55" ca="1" si="40">IF(L53&gt;0,N53*100/L53,0)</f>
        <v>91.430707345637003</v>
      </c>
      <c r="P53" s="120">
        <f t="shared" ref="P53:P55" ca="1" si="41">IF(M53&gt;0,N53*100/M53,0)</f>
        <v>91.430707345637003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864132</v>
      </c>
      <c r="M55" s="121">
        <f t="shared" ca="1" si="43"/>
        <v>864132</v>
      </c>
      <c r="N55" s="121">
        <f t="shared" ca="1" si="43"/>
        <v>790082</v>
      </c>
      <c r="O55" s="120">
        <f t="shared" ca="1" si="40"/>
        <v>91.430707345637003</v>
      </c>
      <c r="P55" s="120">
        <f t="shared" ca="1" si="41"/>
        <v>91.430707345637003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864132</v>
      </c>
      <c r="M57" s="50">
        <f ca="1">IFERROR(__xludf.DUMMYFUNCTION("IMPORTRANGE(""https://docs.google.com/spreadsheets/d/1Yj_ptqi66GCucihVvJfMjLAmec39IyEx_6qawtMGysU/edit?usp=sharing"",""สบก!Z22"")"),864132)</f>
        <v>864132</v>
      </c>
      <c r="N57" s="50">
        <f ca="1">IFERROR(__xludf.DUMMYFUNCTION("IMPORTRANGE(""https://docs.google.com/spreadsheets/d/1Yj_ptqi66GCucihVvJfMjLAmec39IyEx_6qawtMGysU/edit?usp=sharing"",""สบก!AA22"")"),790082)</f>
        <v>790082</v>
      </c>
      <c r="O57" s="39">
        <f ca="1">IF(L57&gt;0,N57*100/L57,0)</f>
        <v>91.430707345637003</v>
      </c>
      <c r="P57" s="39">
        <f ca="1">IF(M57&gt;0,N57*100/M57,0)</f>
        <v>91.430707345637003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IFERROR(__xludf.DUMMYFUNCTION("IMPORTRANGE(""https://docs.google.com/spreadsheets/d/1Yj_ptqi66GCucihVvJfMjLAmec39IyEx_6qawtMGysU/edit?usp=sharing"",""สบก!V22"")"),864132)</f>
        <v>864132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522120</v>
      </c>
      <c r="M66" s="152">
        <f t="shared" ca="1" si="45"/>
        <v>522120</v>
      </c>
      <c r="N66" s="152">
        <f t="shared" ca="1" si="45"/>
        <v>507772.27</v>
      </c>
      <c r="O66" s="151">
        <f t="shared" ref="O66:O68" ca="1" si="46">IF(L66&gt;0,N66*100/L66,0)</f>
        <v>97.252024438826325</v>
      </c>
      <c r="P66" s="151">
        <f t="shared" ref="P66:P68" ca="1" si="47">IF(M66&gt;0,N66*100/M66,0)</f>
        <v>97.252024438826325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522120</v>
      </c>
      <c r="M68" s="88">
        <f t="shared" ca="1" si="49"/>
        <v>522120</v>
      </c>
      <c r="N68" s="88">
        <f t="shared" ca="1" si="49"/>
        <v>507772.27</v>
      </c>
      <c r="O68" s="156">
        <f t="shared" ca="1" si="46"/>
        <v>97.252024438826325</v>
      </c>
      <c r="P68" s="156">
        <f t="shared" ca="1" si="47"/>
        <v>97.252024438826325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522120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IFERROR(__xludf.DUMMYFUNCTION("IMPORTRANGE(""https://docs.google.com/spreadsheets/d/1Yj_ptqi66GCucihVvJfMjLAmec39IyEx_6qawtMGysU/edit?usp=sharing"",""สบก!AJ22"")"),507772.27)</f>
        <v>507772.27</v>
      </c>
      <c r="O70" s="168">
        <f ca="1">IF(L70&gt;0,N70*100/L70,0)</f>
        <v>97.252024438826325</v>
      </c>
      <c r="P70" s="168">
        <f ca="1">IF(M70&gt;0,N70*100/M70,0)</f>
        <v>97.252024438826325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IFERROR(__xludf.DUMMYFUNCTION("IMPORTRANGE(""https://docs.google.com/spreadsheets/d/1Yj_ptqi66GCucihVvJfMjLAmec39IyEx_6qawtMGysU/edit?usp=sharing"",""สบก!AF22"")"),522120)</f>
        <v>522120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176344</v>
      </c>
      <c r="N94" s="152">
        <f t="shared" ca="1" si="52"/>
        <v>166344</v>
      </c>
      <c r="O94" s="151">
        <f t="shared" ref="O94:O96" ca="1" si="53">IF(L94&gt;0,N94*100/L94,0)</f>
        <v>77.549650349650349</v>
      </c>
      <c r="P94" s="151">
        <f t="shared" ref="P94:P96" ca="1" si="54">IF(M94&gt;0,N94*100/M94,0)</f>
        <v>94.329265526470991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176344</v>
      </c>
      <c r="N96" s="88">
        <f t="shared" ca="1" si="56"/>
        <v>166344</v>
      </c>
      <c r="O96" s="156">
        <f t="shared" ca="1" si="53"/>
        <v>77.549650349650349</v>
      </c>
      <c r="P96" s="156">
        <f t="shared" ca="1" si="54"/>
        <v>94.329265526470991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IFERROR(__xludf.DUMMYFUNCTION("IMPORTRANGE(""https://docs.google.com/spreadsheets/d/1Yj_ptqi66GCucihVvJfMjLAmec39IyEx_6qawtMGysU/edit?usp=sharing"",""สบก!AR22"")"),83944)</f>
        <v>83944</v>
      </c>
      <c r="N98" s="168">
        <f ca="1">IFERROR(__xludf.DUMMYFUNCTION("IMPORTRANGE(""https://docs.google.com/spreadsheets/d/1Yj_ptqi66GCucihVvJfMjLAmec39IyEx_6qawtMGysU/edit?usp=sharing"",""สบก!AS22"")"),73944)</f>
        <v>73944</v>
      </c>
      <c r="O98" s="168">
        <f ca="1">IF(L98&gt;0,N98*100/L98,0)</f>
        <v>60.560196560196559</v>
      </c>
      <c r="P98" s="168">
        <f ca="1">IF(M98&gt;0,N98*100/M98,0)</f>
        <v>88.087296292766609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926282.1</v>
      </c>
      <c r="M140" s="152">
        <f t="shared" ca="1" si="64"/>
        <v>926282.1</v>
      </c>
      <c r="N140" s="152">
        <f t="shared" ca="1" si="64"/>
        <v>902326.33</v>
      </c>
      <c r="O140" s="151">
        <f t="shared" ref="O140:O142" ca="1" si="65">IF(L140&gt;0,N140*100/L140,0)</f>
        <v>97.413771679275683</v>
      </c>
      <c r="P140" s="151">
        <f t="shared" ref="P140:P142" ca="1" si="66">IF(M140&gt;0,N140*100/M140,0)</f>
        <v>97.413771679275683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926282.1</v>
      </c>
      <c r="M142" s="88">
        <f t="shared" ca="1" si="68"/>
        <v>926282.1</v>
      </c>
      <c r="N142" s="88">
        <f t="shared" ca="1" si="68"/>
        <v>902326.33</v>
      </c>
      <c r="O142" s="156">
        <f t="shared" ca="1" si="65"/>
        <v>97.413771679275683</v>
      </c>
      <c r="P142" s="156">
        <f t="shared" ca="1" si="66"/>
        <v>97.413771679275683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926282.1</v>
      </c>
      <c r="M144" s="167">
        <f ca="1">IFERROR(__xludf.DUMMYFUNCTION("IMPORTRANGE(""https://docs.google.com/spreadsheets/d/1Yj_ptqi66GCucihVvJfMjLAmec39IyEx_6qawtMGysU/edit?usp=sharing"",""สบก!BJ22"")"),926282.1)</f>
        <v>926282.1</v>
      </c>
      <c r="N144" s="168">
        <f ca="1">IFERROR(__xludf.DUMMYFUNCTION("IMPORTRANGE(""https://docs.google.com/spreadsheets/d/1Yj_ptqi66GCucihVvJfMjLAmec39IyEx_6qawtMGysU/edit?usp=sharing"",""สบก!BK22"")"),902326.33)</f>
        <v>902326.33</v>
      </c>
      <c r="O144" s="168">
        <f ca="1">IF(L144&gt;0,N144*100/L144,0)</f>
        <v>97.413771679275683</v>
      </c>
      <c r="P144" s="168">
        <f ca="1">IF(M144&gt;0,N144*100/M144,0)</f>
        <v>97.413771679275683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IFERROR(__xludf.DUMMYFUNCTION("IMPORTRANGE(""https://docs.google.com/spreadsheets/d/1Yj_ptqi66GCucihVvJfMjLAmec39IyEx_6qawtMGysU/edit?usp=sharing"",""สบก!BG22"")"),594882.1)</f>
        <v>594882.1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IFERROR(__xludf.DUMMYFUNCTION("IMPORTRANGE(""https://docs.google.com/spreadsheets/d/11923uPwbBZFjjGgGUA6NLw09EwE0CqkOc4q9oUmW1yo/edit?usp=sharing"",""เชียงใหม่!J84"")"),128)</f>
        <v>128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IFERROR(__xludf.DUMMYFUNCTION("IMPORTRANGE(""https://docs.google.com/spreadsheets/d/11923uPwbBZFjjGgGUA6NLw09EwE0CqkOc4q9oUmW1yo/edit?usp=sharing"",""เชียงใหม่!J85"")"),128)</f>
        <v>128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IFERROR(__xludf.DUMMYFUNCTION("IMPORTRANGE(""https://docs.google.com/spreadsheets/d/11923uPwbBZFjjGgGUA6NLw09EwE0CqkOc4q9oUmW1yo/edit?usp=sharing"",""เชียงใหม่!J114"")"),16000)</f>
        <v>16000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IFERROR(__xludf.DUMMYFUNCTION("IMPORTRANGE(""https://docs.google.com/spreadsheets/d/11923uPwbBZFjjGgGUA6NLw09EwE0CqkOc4q9oUmW1yo/edit?usp=sharing"",""เชียงใหม่!J125"")"),16000)</f>
        <v>16000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70820</v>
      </c>
      <c r="O250" s="151">
        <f t="shared" ref="O250:O252" ca="1" si="78">IF(L250&gt;0,N250*100/L250,0)</f>
        <v>99.187675070028007</v>
      </c>
      <c r="P250" s="151">
        <f t="shared" ref="P250:P252" ca="1" si="79">IF(M250&gt;0,N250*100/M250,0)</f>
        <v>99.187675070028007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70820</v>
      </c>
      <c r="O252" s="156">
        <f t="shared" ca="1" si="78"/>
        <v>99.187675070028007</v>
      </c>
      <c r="P252" s="156">
        <f t="shared" ca="1" si="79"/>
        <v>99.187675070028007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IFERROR(__xludf.DUMMYFUNCTION("IMPORTRANGE(""https://docs.google.com/spreadsheets/d/1Yj_ptqi66GCucihVvJfMjLAmec39IyEx_6qawtMGysU/edit?usp=sharing"",""สบก!CC22"")"),70820)</f>
        <v>70820</v>
      </c>
      <c r="O254" s="168">
        <f ca="1">IF(L254&gt;0,N254*100/L254,0)</f>
        <v>99.187675070028007</v>
      </c>
      <c r="P254" s="168">
        <f ca="1">IF(M254&gt;0,N254*100/M254,0)</f>
        <v>99.187675070028007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104673.60000000001</v>
      </c>
      <c r="O271" s="151">
        <f t="shared" ref="O271:O273" ca="1" si="84">IF(L271&gt;0,N271*100/L271,0)</f>
        <v>99.028949858088936</v>
      </c>
      <c r="P271" s="151">
        <f t="shared" ref="P271:P273" ca="1" si="85">IF(M271&gt;0,N271*100/M271,0)</f>
        <v>99.028949858088936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104673.60000000001</v>
      </c>
      <c r="O273" s="156">
        <f t="shared" ca="1" si="84"/>
        <v>99.028949858088936</v>
      </c>
      <c r="P273" s="156">
        <f t="shared" ca="1" si="85"/>
        <v>99.028949858088936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IFERROR(__xludf.DUMMYFUNCTION("IMPORTRANGE(""https://docs.google.com/spreadsheets/d/1Yj_ptqi66GCucihVvJfMjLAmec39IyEx_6qawtMGysU/edit?usp=sharing"",""สบก!CL22"")"),104673.6)</f>
        <v>104673.60000000001</v>
      </c>
      <c r="O275" s="168">
        <f ca="1">IF(L275&gt;0,N275*100/L275,0)</f>
        <v>99.028949858088936</v>
      </c>
      <c r="P275" s="168">
        <f ca="1">IF(M275&gt;0,N275*100/M275,0)</f>
        <v>99.028949858088936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168853.59</v>
      </c>
      <c r="O310" s="151">
        <f t="shared" ref="O310:O312" ca="1" si="94">IF(L310&gt;0,N310*100/L310,0)</f>
        <v>53.502404942965782</v>
      </c>
      <c r="P310" s="151">
        <f t="shared" ref="P310:P312" ca="1" si="95">IF(M310&gt;0,N310*100/M310,0)</f>
        <v>53.502404942965782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168853.59</v>
      </c>
      <c r="O312" s="156">
        <f t="shared" ca="1" si="94"/>
        <v>53.502404942965782</v>
      </c>
      <c r="P312" s="156">
        <f t="shared" ca="1" si="95"/>
        <v>53.502404942965782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IFERROR(__xludf.DUMMYFUNCTION("IMPORTRANGE(""https://docs.google.com/spreadsheets/d/1Yj_ptqi66GCucihVvJfMjLAmec39IyEx_6qawtMGysU/edit?usp=sharing"",""สบก!DD22"")"),168853.59)</f>
        <v>168853.59</v>
      </c>
      <c r="O314" s="168">
        <f ca="1">IF(L314&gt;0,N314*100/L314,0)</f>
        <v>53.502404942965782</v>
      </c>
      <c r="P314" s="168">
        <f ca="1">IF(M314&gt;0,N314*100/M314,0)</f>
        <v>53.502404942965782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IFERROR(__xludf.DUMMYFUNCTION("IMPORTRANGE(""https://docs.google.com/spreadsheets/d/11923uPwbBZFjjGgGUA6NLw09EwE0CqkOc4q9oUmW1yo/edit?usp=sharing"",""เชียงใหม่!J228"")"),181)</f>
        <v>181</v>
      </c>
      <c r="K328" s="317">
        <f ca="1">IF(I328&gt;0,J328*100/I328,0)</f>
        <v>57.460317460317462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884980</v>
      </c>
      <c r="N329" s="152">
        <f t="shared" ca="1" si="98"/>
        <v>784742.42</v>
      </c>
      <c r="O329" s="151">
        <f t="shared" ref="O329:O331" ca="1" si="99">IF(L329&gt;0,N329*100/L329,0)</f>
        <v>92.838162502366075</v>
      </c>
      <c r="P329" s="151">
        <f t="shared" ref="P329:P331" ca="1" si="100">IF(M329&gt;0,N329*100/M329,0)</f>
        <v>88.673463807091679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884980</v>
      </c>
      <c r="N331" s="88">
        <f t="shared" ca="1" si="102"/>
        <v>784742.42</v>
      </c>
      <c r="O331" s="156">
        <f t="shared" ca="1" si="99"/>
        <v>92.838162502366075</v>
      </c>
      <c r="P331" s="156">
        <f t="shared" ca="1" si="100"/>
        <v>88.673463807091679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IFERROR(__xludf.DUMMYFUNCTION("IMPORTRANGE(""https://docs.google.com/spreadsheets/d/1Yj_ptqi66GCucihVvJfMjLAmec39IyEx_6qawtMGysU/edit?usp=sharing"",""สบก!DM22"")"),741742.42)</f>
        <v>741742.42</v>
      </c>
      <c r="O333" s="168">
        <f ca="1">IF(L333&gt;0,N333*100/L333,0)</f>
        <v>92.454307722989483</v>
      </c>
      <c r="P333" s="168">
        <f ca="1">IF(M333&gt;0,N333*100/M333,0)</f>
        <v>88.095016508705669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IFERROR(__xludf.DUMMYFUNCTION("IMPORTRANGE(""https://docs.google.com/spreadsheets/d/11923uPwbBZFjjGgGUA6NLw09EwE0CqkOc4q9oUmW1yo/edit?usp=sharing"",""เชียงใหม่!J234"")"),215)</f>
        <v>215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IFERROR(__xludf.DUMMYFUNCTION("IMPORTRANGE(""https://docs.google.com/spreadsheets/d/11923uPwbBZFjjGgGUA6NLw09EwE0CqkOc4q9oUmW1yo/edit?usp=sharing"",""เชียงใหม่!J235"")"),1126.78)</f>
        <v>1126.78</v>
      </c>
      <c r="K340" s="342">
        <f t="shared" ca="1" si="103"/>
        <v>106.3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IFERROR(__xludf.DUMMYFUNCTION("IMPORTRANGE(""https://docs.google.com/spreadsheets/d/11923uPwbBZFjjGgGUA6NLw09EwE0CqkOc4q9oUmW1yo/edit?usp=sharing"",""เชียงใหม่!J236"")"),332)</f>
        <v>332</v>
      </c>
      <c r="K341" s="342">
        <f t="shared" ca="1" si="103"/>
        <v>105.39682539682539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IFERROR(__xludf.DUMMYFUNCTION("IMPORTRANGE(""https://docs.google.com/spreadsheets/d/11923uPwbBZFjjGgGUA6NLw09EwE0CqkOc4q9oUmW1yo/edit?usp=sharing"",""เชียงใหม่!J237"")"),1832.56)</f>
        <v>1832.56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IFERROR(__xludf.DUMMYFUNCTION("IMPORTRANGE(""https://docs.google.com/spreadsheets/d/11923uPwbBZFjjGgGUA6NLw09EwE0CqkOc4q9oUmW1yo/edit?usp=sharing"",""เชียงใหม่!J240"")"),181)</f>
        <v>181</v>
      </c>
      <c r="K345" s="342">
        <f t="shared" ca="1" si="103"/>
        <v>57.460317460317462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IFERROR(__xludf.DUMMYFUNCTION("IMPORTRANGE(""https://docs.google.com/spreadsheets/d/11923uPwbBZFjjGgGUA6NLw09EwE0CqkOc4q9oUmW1yo/edit?usp=sharing"",""เชียงใหม่!J241"")"),977.99)</f>
        <v>977.99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IFERROR(__xludf.DUMMYFUNCTION("IMPORTRANGE(""https://docs.google.com/spreadsheets/d/11923uPwbBZFjjGgGUA6NLw09EwE0CqkOc4q9oUmW1yo/edit?usp=sharing"",""เชียงใหม่!L242"")"),2637379)</f>
        <v>2637379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IFERROR(__xludf.DUMMYFUNCTION("IMPORTRANGE(""https://docs.google.com/spreadsheets/d/11923uPwbBZFjjGgGUA6NLw09EwE0CqkOc4q9oUmW1yo/edit?usp=sharing"",""เชียงใหม่!M242"")"),1960318.22)</f>
        <v>1960318.22</v>
      </c>
      <c r="O347" s="357">
        <f ca="1">+IF(L347&gt;0,N347*100/L347,0)</f>
        <v>74.328271363349756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IFERROR(__xludf.DUMMYFUNCTION("IMPORTRANGE(""https://docs.google.com/spreadsheets/d/11923uPwbBZFjjGgGUA6NLw09EwE0CqkOc4q9oUmW1yo/edit?usp=sharing"",""เชียงใหม่!M244"")"),290752.58)</f>
        <v>290752.58</v>
      </c>
      <c r="O349" s="372">
        <f ca="1">+IF(L349&gt;0,N349*100/L349,0)</f>
        <v>91.500686052366561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IFERROR(__xludf.DUMMYFUNCTION("IMPORTRANGE(""https://docs.google.com/spreadsheets/d/11923uPwbBZFjjGgGUA6NLw09EwE0CqkOc4q9oUmW1yo/edit?usp=sharing"",""เชียงใหม่!M247"")"),290752.58)</f>
        <v>290752.58</v>
      </c>
      <c r="O352" s="165">
        <f t="shared" ca="1" si="105"/>
        <v>91.500686052366561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IFERROR(__xludf.DUMMYFUNCTION("IMPORTRANGE(""https://docs.google.com/spreadsheets/d/11923uPwbBZFjjGgGUA6NLw09EwE0CqkOc4q9oUmW1yo/edit?usp=sharing"",""เชียงใหม่!M249"")"),290752.58)</f>
        <v>290752.58</v>
      </c>
      <c r="O354" s="168">
        <f t="shared" ca="1" si="105"/>
        <v>91.500686052366561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IFERROR(__xludf.DUMMYFUNCTION("IMPORTRANGE(""https://docs.google.com/spreadsheets/d/11923uPwbBZFjjGgGUA6NLw09EwE0CqkOc4q9oUmW1yo/edit?usp=sharing"",""เชียงใหม่!M252"")"),130145.58)</f>
        <v>130145.58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IFERROR(__xludf.DUMMYFUNCTION("IMPORTRANGE(""https://docs.google.com/spreadsheets/d/11923uPwbBZFjjGgGUA6NLw09EwE0CqkOc4q9oUmW1yo/edit?usp=sharing"",""เชียงใหม่!M253"")"),20607)</f>
        <v>20607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IFERROR(__xludf.DUMMYFUNCTION("IMPORTRANGE(""https://docs.google.com/spreadsheets/d/11923uPwbBZFjjGgGUA6NLw09EwE0CqkOc4q9oUmW1yo/edit?usp=sharing"",""เชียงใหม่!M275"")"),754598.03)</f>
        <v>754598.03</v>
      </c>
      <c r="O380" s="372">
        <f ca="1">+IF(L380&gt;0,N380*100/L380,0)</f>
        <v>73.367365729397577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IFERROR(__xludf.DUMMYFUNCTION("IMPORTRANGE(""https://docs.google.com/spreadsheets/d/11923uPwbBZFjjGgGUA6NLw09EwE0CqkOc4q9oUmW1yo/edit?usp=sharing"",""เชียงใหม่!M278"")"),754598.03)</f>
        <v>754598.03</v>
      </c>
      <c r="O383" s="165">
        <f t="shared" ca="1" si="109"/>
        <v>73.367365729397577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IFERROR(__xludf.DUMMYFUNCTION("IMPORTRANGE(""https://docs.google.com/spreadsheets/d/11923uPwbBZFjjGgGUA6NLw09EwE0CqkOc4q9oUmW1yo/edit?usp=sharing"",""เชียงใหม่!M280"")"),754598.03)</f>
        <v>754598.03</v>
      </c>
      <c r="O385" s="168">
        <f t="shared" ca="1" si="109"/>
        <v>73.367365729397577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IFERROR(__xludf.DUMMYFUNCTION("IMPORTRANGE(""https://docs.google.com/spreadsheets/d/11923uPwbBZFjjGgGUA6NLw09EwE0CqkOc4q9oUmW1yo/edit?usp=sharing"",""เชียงใหม่!M282"")"),390600)</f>
        <v>390600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IFERROR(__xludf.DUMMYFUNCTION("IMPORTRANGE(""https://docs.google.com/spreadsheets/d/11923uPwbBZFjjGgGUA6NLw09EwE0CqkOc4q9oUmW1yo/edit?usp=sharing"",""เชียงใหม่!M283"")"),134748.03)</f>
        <v>134748.03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IFERROR(__xludf.DUMMYFUNCTION("IMPORTRANGE(""https://docs.google.com/spreadsheets/d/11923uPwbBZFjjGgGUA6NLw09EwE0CqkOc4q9oUmW1yo/edit?usp=sharing"",""เชียงใหม่!M284"")"),42487)</f>
        <v>42487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IFERROR(__xludf.DUMMYFUNCTION("IMPORTRANGE(""https://docs.google.com/spreadsheets/d/11923uPwbBZFjjGgGUA6NLw09EwE0CqkOc4q9oUmW1yo/edit?usp=sharing"",""เชียงใหม่!J293"")"),155)</f>
        <v>155</v>
      </c>
      <c r="K398" s="163">
        <f t="shared" ca="1" si="110"/>
        <v>155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IFERROR(__xludf.DUMMYFUNCTION("IMPORTRANGE(""https://docs.google.com/spreadsheets/d/11923uPwbBZFjjGgGUA6NLw09EwE0CqkOc4q9oUmW1yo/edit?usp=sharing"",""เชียงใหม่!J350"")"),19467.12)</f>
        <v>19467.12</v>
      </c>
      <c r="K455" s="371">
        <f ca="1">IF(I455&gt;0,J455*100/I455,0)</f>
        <v>100.00061642780089</v>
      </c>
      <c r="L455" s="372">
        <f ca="1">IFERROR(__xludf.DUMMYFUNCTION("IMPORTRANGE(""https://docs.google.com/spreadsheets/d/11923uPwbBZFjjGgGUA6NLw09EwE0CqkOc4q9oUmW1yo/edit?usp=sharing"",""เชียงใหม่!L350"")"),496639)</f>
        <v>496639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IFERROR(__xludf.DUMMYFUNCTION("IMPORTRANGE(""https://docs.google.com/spreadsheets/d/11923uPwbBZFjjGgGUA6NLw09EwE0CqkOc4q9oUmW1yo/edit?usp=sharing"",""เชียงใหม่!M350"")"),386670.91)</f>
        <v>386670.91</v>
      </c>
      <c r="O455" s="372">
        <f t="shared" ref="O455:O459" ca="1" si="116">+IF(L455&gt;0,N455*100/L455,0)</f>
        <v>77.857540386477908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IFERROR(__xludf.DUMMYFUNCTION("IMPORTRANGE(""https://docs.google.com/spreadsheets/d/11923uPwbBZFjjGgGUA6NLw09EwE0CqkOc4q9oUmW1yo/edit?usp=sharing"",""เชียงใหม่!L352"")"),496639)</f>
        <v>496639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IFERROR(__xludf.DUMMYFUNCTION("IMPORTRANGE(""https://docs.google.com/spreadsheets/d/11923uPwbBZFjjGgGUA6NLw09EwE0CqkOc4q9oUmW1yo/edit?usp=sharing"",""เชียงใหม่!M352"")"),386670.91)</f>
        <v>386670.91</v>
      </c>
      <c r="O457" s="168">
        <f t="shared" ca="1" si="116"/>
        <v>77.857540386477908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IFERROR(__xludf.DUMMYFUNCTION("IMPORTRANGE(""https://docs.google.com/spreadsheets/d/11923uPwbBZFjjGgGUA6NLw09EwE0CqkOc4q9oUmW1yo/edit?usp=sharing"",""เชียงใหม่!L354"")"),496639)</f>
        <v>496639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IFERROR(__xludf.DUMMYFUNCTION("IMPORTRANGE(""https://docs.google.com/spreadsheets/d/11923uPwbBZFjjGgGUA6NLw09EwE0CqkOc4q9oUmW1yo/edit?usp=sharing"",""เชียงใหม่!M354"")"),386670.91)</f>
        <v>386670.91</v>
      </c>
      <c r="O459" s="168">
        <f t="shared" ca="1" si="116"/>
        <v>77.857540386477908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IFERROR(__xludf.DUMMYFUNCTION("IMPORTRANGE(""https://docs.google.com/spreadsheets/d/11923uPwbBZFjjGgGUA6NLw09EwE0CqkOc4q9oUmW1yo/edit?usp=sharing"",""เชียงใหม่!M357"")"),118858.91)</f>
        <v>118858.91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IFERROR(__xludf.DUMMYFUNCTION("IMPORTRANGE(""https://docs.google.com/spreadsheets/d/11923uPwbBZFjjGgGUA6NLw09EwE0CqkOc4q9oUmW1yo/edit?usp=sharing"",""เชียงใหม่!M358"")"),267812)</f>
        <v>267812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IFERROR(__xludf.DUMMYFUNCTION("IMPORTRANGE(""https://docs.google.com/spreadsheets/d/11923uPwbBZFjjGgGUA6NLw09EwE0CqkOc4q9oUmW1yo/edit?usp=sharing"",""เชียงใหม่!J359"")"),19467.12)</f>
        <v>19467.12</v>
      </c>
      <c r="K464" s="268">
        <f t="shared" ref="K464:K515" ca="1" si="117">IF(I464&gt;0,J464*100/I464,0)</f>
        <v>100.00061642780089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IFERROR(__xludf.DUMMYFUNCTION("IMPORTRANGE(""https://docs.google.com/spreadsheets/d/11923uPwbBZFjjGgGUA6NLw09EwE0CqkOc4q9oUmW1yo/edit?usp=sharing"",""เชียงใหม่!J376"")"),19467.12)</f>
        <v>19467.12</v>
      </c>
      <c r="K481" s="201">
        <f t="shared" ca="1" si="117"/>
        <v>100.00061642780089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IFERROR(__xludf.DUMMYFUNCTION("IMPORTRANGE(""https://docs.google.com/spreadsheets/d/11923uPwbBZFjjGgGUA6NLw09EwE0CqkOc4q9oUmW1yo/edit?usp=sharing"",""เชียงใหม่!J378"")"),9874)</f>
        <v>9874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IFERROR(__xludf.DUMMYFUNCTION("IMPORTRANGE(""https://docs.google.com/spreadsheets/d/11923uPwbBZFjjGgGUA6NLw09EwE0CqkOc4q9oUmW1yo/edit?usp=sharing"",""เชียงใหม่!J379"")"),2517)</f>
        <v>2517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IFERROR(__xludf.DUMMYFUNCTION("IMPORTRANGE(""https://docs.google.com/spreadsheets/d/11923uPwbBZFjjGgGUA6NLw09EwE0CqkOc4q9oUmW1yo/edit?usp=sharing"",""เชียงใหม่!J380"")"),358)</f>
        <v>358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IFERROR(__xludf.DUMMYFUNCTION("IMPORTRANGE(""https://docs.google.com/spreadsheets/d/11923uPwbBZFjjGgGUA6NLw09EwE0CqkOc4q9oUmW1yo/edit?usp=sharing"",""เชียงใหม่!J381"")"),76)</f>
        <v>76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IFERROR(__xludf.DUMMYFUNCTION("IMPORTRANGE(""https://docs.google.com/spreadsheets/d/11923uPwbBZFjjGgGUA6NLw09EwE0CqkOc4q9oUmW1yo/edit?usp=sharing"",""เชียงใหม่!J382"")"),198.73)</f>
        <v>198.73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IFERROR(__xludf.DUMMYFUNCTION("IMPORTRANGE(""https://docs.google.com/spreadsheets/d/11923uPwbBZFjjGgGUA6NLw09EwE0CqkOc4q9oUmW1yo/edit?usp=sharing"",""เชียงใหม่!J383"")"),59)</f>
        <v>59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IFERROR(__xludf.DUMMYFUNCTION("IMPORTRANGE(""https://docs.google.com/spreadsheets/d/11923uPwbBZFjjGgGUA6NLw09EwE0CqkOc4q9oUmW1yo/edit?usp=sharing"",""เชียงใหม่!J384"")"),169.26)</f>
        <v>169.26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IFERROR(__xludf.DUMMYFUNCTION("IMPORTRANGE(""https://docs.google.com/spreadsheets/d/11923uPwbBZFjjGgGUA6NLw09EwE0CqkOc4q9oUmW1yo/edit?usp=sharing"",""เชียงใหม่!J386"")"),29.47)</f>
        <v>29.47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IFERROR(__xludf.DUMMYFUNCTION("IMPORTRANGE(""https://docs.google.com/spreadsheets/d/11923uPwbBZFjjGgGUA6NLw09EwE0CqkOc4q9oUmW1yo/edit?usp=sharing"",""เชียงใหม่!J388"")"),9036.39)</f>
        <v>9036.39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IFERROR(__xludf.DUMMYFUNCTION("IMPORTRANGE(""https://docs.google.com/spreadsheets/d/11923uPwbBZFjjGgGUA6NLw09EwE0CqkOc4q9oUmW1yo/edit?usp=sharing"",""เชียงใหม่!J389"")"),1742)</f>
        <v>1742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IFERROR(__xludf.DUMMYFUNCTION("IMPORTRANGE(""https://docs.google.com/spreadsheets/d/11923uPwbBZFjjGgGUA6NLw09EwE0CqkOc4q9oUmW1yo/edit?usp=sharing"",""เชียงใหม่!J392"")"),4906)</f>
        <v>4906</v>
      </c>
      <c r="K497" s="444">
        <f t="shared" ca="1" si="117"/>
        <v>96.366136318994307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IFERROR(__xludf.DUMMYFUNCTION("IMPORTRANGE(""https://docs.google.com/spreadsheets/d/11923uPwbBZFjjGgGUA6NLw09EwE0CqkOc4q9oUmW1yo/edit?usp=sharing"",""เชียงใหม่!J393"")"),4906)</f>
        <v>4906</v>
      </c>
      <c r="K498" s="201">
        <f t="shared" ca="1" si="117"/>
        <v>96.366136318994307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IFERROR(__xludf.DUMMYFUNCTION("IMPORTRANGE(""https://docs.google.com/spreadsheets/d/11923uPwbBZFjjGgGUA6NLw09EwE0CqkOc4q9oUmW1yo/edit?usp=sharing"",""เชียงใหม่!J394"")"),607)</f>
        <v>607</v>
      </c>
      <c r="K499" s="201">
        <f t="shared" ca="1" si="117"/>
        <v>96.502384737678852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IFERROR(__xludf.DUMMYFUNCTION("IMPORTRANGE(""https://docs.google.com/spreadsheets/d/11923uPwbBZFjjGgGUA6NLw09EwE0CqkOc4q9oUmW1yo/edit?usp=sharing"",""เชียงใหม่!J395"")"),4342)</f>
        <v>4342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IFERROR(__xludf.DUMMYFUNCTION("IMPORTRANGE(""https://docs.google.com/spreadsheets/d/11923uPwbBZFjjGgGUA6NLw09EwE0CqkOc4q9oUmW1yo/edit?usp=sharing"",""เชียงใหม่!J396"")"),545)</f>
        <v>545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IFERROR(__xludf.DUMMYFUNCTION("IMPORTRANGE(""https://docs.google.com/spreadsheets/d/11923uPwbBZFjjGgGUA6NLw09EwE0CqkOc4q9oUmW1yo/edit?usp=sharing"",""เชียงใหม่!J397"")"),893)</f>
        <v>893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IFERROR(__xludf.DUMMYFUNCTION("IMPORTRANGE(""https://docs.google.com/spreadsheets/d/11923uPwbBZFjjGgGUA6NLw09EwE0CqkOc4q9oUmW1yo/edit?usp=sharing"",""เชียงใหม่!J398"")"),129)</f>
        <v>129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IFERROR(__xludf.DUMMYFUNCTION("IMPORTRANGE(""https://docs.google.com/spreadsheets/d/11923uPwbBZFjjGgGUA6NLw09EwE0CqkOc4q9oUmW1yo/edit?usp=sharing"",""เชียงใหม่!J399"")"),3449)</f>
        <v>3449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IFERROR(__xludf.DUMMYFUNCTION("IMPORTRANGE(""https://docs.google.com/spreadsheets/d/11923uPwbBZFjjGgGUA6NLw09EwE0CqkOc4q9oUmW1yo/edit?usp=sharing"",""เชียงใหม่!J400"")"),416)</f>
        <v>416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IFERROR(__xludf.DUMMYFUNCTION("IMPORTRANGE(""https://docs.google.com/spreadsheets/d/11923uPwbBZFjjGgGUA6NLw09EwE0CqkOc4q9oUmW1yo/edit?usp=sharing"",""เชียงใหม่!J405"")"),7)</f>
        <v>7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IFERROR(__xludf.DUMMYFUNCTION("IMPORTRANGE(""https://docs.google.com/spreadsheets/d/11923uPwbBZFjjGgGUA6NLw09EwE0CqkOc4q9oUmW1yo/edit?usp=sharing"",""เชียงใหม่!J424"")"),59)</f>
        <v>59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IFERROR(__xludf.DUMMYFUNCTION("IMPORTRANGE(""https://docs.google.com/spreadsheets/d/11923uPwbBZFjjGgGUA6NLw09EwE0CqkOc4q9oUmW1yo/edit?usp=sharing"",""เชียงใหม่!J425"")"),15)</f>
        <v>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IFERROR(__xludf.DUMMYFUNCTION("IMPORTRANGE(""https://docs.google.com/spreadsheets/d/11923uPwbBZFjjGgGUA6NLw09EwE0CqkOc4q9oUmW1yo/edit?usp=sharing"",""เชียงใหม่!M428"")"),28004)</f>
        <v>28004</v>
      </c>
      <c r="O533" s="411">
        <f t="shared" ref="O533:O537" ca="1" si="118">+IF(L533&gt;0,N533*100/L533,0)</f>
        <v>74.2024377318495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IFERROR(__xludf.DUMMYFUNCTION("IMPORTRANGE(""https://docs.google.com/spreadsheets/d/11923uPwbBZFjjGgGUA6NLw09EwE0CqkOc4q9oUmW1yo/edit?usp=sharing"",""เชียงใหม่!M430"")"),28004)</f>
        <v>28004</v>
      </c>
      <c r="O535" s="168">
        <f t="shared" ca="1" si="118"/>
        <v>74.2024377318495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IFERROR(__xludf.DUMMYFUNCTION("IMPORTRANGE(""https://docs.google.com/spreadsheets/d/11923uPwbBZFjjGgGUA6NLw09EwE0CqkOc4q9oUmW1yo/edit?usp=sharing"",""เชียงใหม่!M432"")"),28004)</f>
        <v>28004</v>
      </c>
      <c r="O537" s="168">
        <f t="shared" ca="1" si="118"/>
        <v>74.2024377318495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IFERROR(__xludf.DUMMYFUNCTION("IMPORTRANGE(""https://docs.google.com/spreadsheets/d/11923uPwbBZFjjGgGUA6NLw09EwE0CqkOc4q9oUmW1yo/edit?usp=sharing"",""เชียงใหม่!M436"")"),7100)</f>
        <v>7100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IFERROR(__xludf.DUMMYFUNCTION("IMPORTRANGE(""https://docs.google.com/spreadsheets/d/11923uPwbBZFjjGgGUA6NLw09EwE0CqkOc4q9oUmW1yo/edit?usp=sharing"",""เชียงใหม่!J446"")"),3051)</f>
        <v>3051</v>
      </c>
      <c r="K551" s="410">
        <f ca="1">IF(I551&gt;0,J551*100/I551,0)</f>
        <v>101.7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IFERROR(__xludf.DUMMYFUNCTION("IMPORTRANGE(""https://docs.google.com/spreadsheets/d/11923uPwbBZFjjGgGUA6NLw09EwE0CqkOc4q9oUmW1yo/edit?usp=sharing"",""เชียงใหม่!M446"")"),176806.46)</f>
        <v>176806.46</v>
      </c>
      <c r="O551" s="411">
        <f t="shared" ref="O551:O555" ca="1" si="120">+IF(L551&gt;0,N551*100/L551,0)</f>
        <v>94.045989361702127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IFERROR(__xludf.DUMMYFUNCTION("IMPORTRANGE(""https://docs.google.com/spreadsheets/d/11923uPwbBZFjjGgGUA6NLw09EwE0CqkOc4q9oUmW1yo/edit?usp=sharing"",""เชียงใหม่!M448"")"),176806.46)</f>
        <v>176806.46</v>
      </c>
      <c r="O553" s="168">
        <f t="shared" ca="1" si="120"/>
        <v>94.045989361702127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IFERROR(__xludf.DUMMYFUNCTION("IMPORTRANGE(""https://docs.google.com/spreadsheets/d/11923uPwbBZFjjGgGUA6NLw09EwE0CqkOc4q9oUmW1yo/edit?usp=sharing"",""เชียงใหม่!M450"")"),176806.46)</f>
        <v>176806.46</v>
      </c>
      <c r="O555" s="168">
        <f t="shared" ca="1" si="120"/>
        <v>94.045989361702127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IFERROR(__xludf.DUMMYFUNCTION("IMPORTRANGE(""https://docs.google.com/spreadsheets/d/11923uPwbBZFjjGgGUA6NLw09EwE0CqkOc4q9oUmW1yo/edit?usp=sharing"",""เชียงใหม่!M453"")"),70000)</f>
        <v>70000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IFERROR(__xludf.DUMMYFUNCTION("IMPORTRANGE(""https://docs.google.com/spreadsheets/d/11923uPwbBZFjjGgGUA6NLw09EwE0CqkOc4q9oUmW1yo/edit?usp=sharing"",""เชียงใหม่!M454"")"),106806.46)</f>
        <v>106806.46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IFERROR(__xludf.DUMMYFUNCTION("IMPORTRANGE(""https://docs.google.com/spreadsheets/d/11923uPwbBZFjjGgGUA6NLw09EwE0CqkOc4q9oUmW1yo/edit?usp=sharing"",""เชียงใหม่!J455"")"),3051)</f>
        <v>3051</v>
      </c>
      <c r="K560" s="224">
        <f t="shared" ref="K560:K561" ca="1" si="121">IF(I560&gt;0,J560*100/I560,0)</f>
        <v>101.7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IFERROR(__xludf.DUMMYFUNCTION("IMPORTRANGE(""https://docs.google.com/spreadsheets/d/11923uPwbBZFjjGgGUA6NLw09EwE0CqkOc4q9oUmW1yo/edit?usp=sharing"",""เชียงใหม่!J456"")"),552)</f>
        <v>552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IFERROR(__xludf.DUMMYFUNCTION("IMPORTRANGE(""https://docs.google.com/spreadsheets/d/11923uPwbBZFjjGgGUA6NLw09EwE0CqkOc4q9oUmW1yo/edit?usp=sharing"",""เชียงใหม่!J459"")"),1421)</f>
        <v>1421</v>
      </c>
      <c r="K564" s="371">
        <f ca="1">IF(I564&gt;0,J564*100/I564,0)</f>
        <v>142.1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IFERROR(__xludf.DUMMYFUNCTION("IMPORTRANGE(""https://docs.google.com/spreadsheets/d/11923uPwbBZFjjGgGUA6NLw09EwE0CqkOc4q9oUmW1yo/edit?usp=sharing"",""เชียงใหม่!M459"")"),111611.24)</f>
        <v>111611.24</v>
      </c>
      <c r="O564" s="372">
        <f t="shared" ref="O564:O568" ca="1" si="122">+IF(L564&gt;0,N564*100/L564,0)</f>
        <v>85.277536674816631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IFERROR(__xludf.DUMMYFUNCTION("IMPORTRANGE(""https://docs.google.com/spreadsheets/d/11923uPwbBZFjjGgGUA6NLw09EwE0CqkOc4q9oUmW1yo/edit?usp=sharing"",""เชียงใหม่!M461"")"),111611.24)</f>
        <v>111611.24</v>
      </c>
      <c r="O566" s="168">
        <f t="shared" ca="1" si="122"/>
        <v>85.277536674816631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IFERROR(__xludf.DUMMYFUNCTION("IMPORTRANGE(""https://docs.google.com/spreadsheets/d/11923uPwbBZFjjGgGUA6NLw09EwE0CqkOc4q9oUmW1yo/edit?usp=sharing"",""เชียงใหม่!M463"")"),111611.24)</f>
        <v>111611.24</v>
      </c>
      <c r="O568" s="168">
        <f t="shared" ca="1" si="122"/>
        <v>85.277536674816631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IFERROR(__xludf.DUMMYFUNCTION("IMPORTRANGE(""https://docs.google.com/spreadsheets/d/11923uPwbBZFjjGgGUA6NLw09EwE0CqkOc4q9oUmW1yo/edit?usp=sharing"",""เชียงใหม่!M466"")"),86935.24)</f>
        <v>86935.24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IFERROR(__xludf.DUMMYFUNCTION("IMPORTRANGE(""https://docs.google.com/spreadsheets/d/11923uPwbBZFjjGgGUA6NLw09EwE0CqkOc4q9oUmW1yo/edit?usp=sharing"",""เชียงใหม่!M467"")"),24676)</f>
        <v>24676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IFERROR(__xludf.DUMMYFUNCTION("IMPORTRANGE(""https://docs.google.com/spreadsheets/d/11923uPwbBZFjjGgGUA6NLw09EwE0CqkOc4q9oUmW1yo/edit?usp=sharing"",""เชียงใหม่!J468"")"),1421)</f>
        <v>1421</v>
      </c>
      <c r="K573" s="201">
        <f ca="1">IF(I573&gt;0,J573*100/I573,0)</f>
        <v>142.1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IFERROR(__xludf.DUMMYFUNCTION("IMPORTRANGE(""https://docs.google.com/spreadsheets/d/11923uPwbBZFjjGgGUA6NLw09EwE0CqkOc4q9oUmW1yo/edit?usp=sharing"",""เชียงใหม่!J472"")"),1017)</f>
        <v>1017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IFERROR(__xludf.DUMMYFUNCTION("IMPORTRANGE(""https://docs.google.com/spreadsheets/d/11923uPwbBZFjjGgGUA6NLw09EwE0CqkOc4q9oUmW1yo/edit?usp=sharing"",""เชียงใหม่!J474"")"),40)</f>
        <v>40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IFERROR(__xludf.DUMMYFUNCTION("IMPORTRANGE(""https://docs.google.com/spreadsheets/d/11923uPwbBZFjjGgGUA6NLw09EwE0CqkOc4q9oUmW1yo/edit?usp=sharing"",""เชียงใหม่!J484"")"),37)</f>
        <v>37</v>
      </c>
      <c r="K589" s="163">
        <f t="shared" ref="K589:K596" ca="1" si="125">IF(I589&gt;0,J589*100/I589,0)</f>
        <v>123.33333333333333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IFERROR(__xludf.DUMMYFUNCTION("IMPORTRANGE(""https://docs.google.com/spreadsheets/d/11923uPwbBZFjjGgGUA6NLw09EwE0CqkOc4q9oUmW1yo/edit?usp=sharing"",""เชียงใหม่!J485"")"),15.86)</f>
        <v>15.86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IFERROR(__xludf.DUMMYFUNCTION("IMPORTRANGE(""https://docs.google.com/spreadsheets/d/11923uPwbBZFjjGgGUA6NLw09EwE0CqkOc4q9oUmW1yo/edit?usp=sharing"",""เชียงใหม่!J523"")"),2659109.67)</f>
        <v>2659109.67</v>
      </c>
      <c r="K628" s="342">
        <f t="shared" ref="K628:K635" ca="1" si="129">IF(I628&gt;0,J628*100/I628,0)</f>
        <v>96.12127190460663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IFERROR(__xludf.DUMMYFUNCTION("IMPORTRANGE(""https://docs.google.com/spreadsheets/d/11923uPwbBZFjjGgGUA6NLw09EwE0CqkOc4q9oUmW1yo/edit?usp=sharing"",""เชียงใหม่!J524"")"),157)</f>
        <v>157</v>
      </c>
      <c r="K629" s="342">
        <f t="shared" ca="1" si="129"/>
        <v>98.742138364779876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IFERROR(__xludf.DUMMYFUNCTION("IMPORTRANGE(""https://docs.google.com/spreadsheets/d/11923uPwbBZFjjGgGUA6NLw09EwE0CqkOc4q9oUmW1yo/edit?usp=sharing"",""เชียงใหม่!J525"")"),98565.03)</f>
        <v>98565.03</v>
      </c>
      <c r="K630" s="342">
        <f t="shared" ca="1" si="129"/>
        <v>15.477881021023828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IFERROR(__xludf.DUMMYFUNCTION("IMPORTRANGE(""https://docs.google.com/spreadsheets/d/11923uPwbBZFjjGgGUA6NLw09EwE0CqkOc4q9oUmW1yo/edit?usp=sharing"",""เชียงใหม่!J527"")"),33492.6)</f>
        <v>33492.6</v>
      </c>
      <c r="K632" s="342">
        <f t="shared" ca="1" si="129"/>
        <v>33.2070591398681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IFERROR(__xludf.DUMMYFUNCTION("IMPORTRANGE(""https://docs.google.com/spreadsheets/d/11923uPwbBZFjjGgGUA6NLw09EwE0CqkOc4q9oUmW1yo/edit?usp=sharing"",""เชียงใหม่!J528"")"),20)</f>
        <v>20</v>
      </c>
      <c r="K633" s="342">
        <f t="shared" ca="1" si="129"/>
        <v>86.956521739130437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4834777</v>
      </c>
      <c r="M8" s="23">
        <f t="shared" ca="1" si="0"/>
        <v>3110149</v>
      </c>
      <c r="N8" s="23">
        <f t="shared" ca="1" si="0"/>
        <v>4279434.28</v>
      </c>
      <c r="O8" s="22">
        <f t="shared" ref="O8:O16" ca="1" si="1">IF(L8&gt;0,N8*100/L8,0)</f>
        <v>88.51358149507206</v>
      </c>
      <c r="P8" s="22">
        <f t="shared" ref="P8:P16" ca="1" si="2">IF(M8&gt;0,N8*100/M8,0)</f>
        <v>137.59579621426496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4834777</v>
      </c>
      <c r="M10" s="30">
        <f t="shared" ca="1" si="4"/>
        <v>3110149</v>
      </c>
      <c r="N10" s="30">
        <f t="shared" ca="1" si="4"/>
        <v>4279434.28</v>
      </c>
      <c r="O10" s="29">
        <f t="shared" ca="1" si="1"/>
        <v>88.51358149507206</v>
      </c>
      <c r="P10" s="29">
        <f t="shared" ca="1" si="2"/>
        <v>137.59579621426496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4604157</v>
      </c>
      <c r="M12" s="39">
        <f t="shared" ca="1" si="6"/>
        <v>2879529</v>
      </c>
      <c r="N12" s="39">
        <f t="shared" ca="1" si="6"/>
        <v>4048814.2800000003</v>
      </c>
      <c r="O12" s="39">
        <f t="shared" ca="1" si="1"/>
        <v>87.938232340904094</v>
      </c>
      <c r="P12" s="39">
        <f t="shared" ca="1" si="2"/>
        <v>140.60682424104775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1923913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2680244</v>
      </c>
      <c r="M14" s="39">
        <f t="shared" si="8"/>
        <v>0</v>
      </c>
      <c r="N14" s="39">
        <f t="shared" ca="1" si="8"/>
        <v>1503026.3</v>
      </c>
      <c r="O14" s="39">
        <f t="shared" ca="1" si="1"/>
        <v>56.077965289727352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3071049</v>
      </c>
      <c r="M18" s="23">
        <f t="shared" ca="1" si="11"/>
        <v>3110149</v>
      </c>
      <c r="N18" s="23">
        <f t="shared" ca="1" si="11"/>
        <v>2776407.98</v>
      </c>
      <c r="O18" s="22">
        <f t="shared" ref="O18:O20" ca="1" si="12">IF(L18&gt;0,N18*100/L18,0)</f>
        <v>90.405850899806552</v>
      </c>
      <c r="P18" s="22">
        <f t="shared" ref="P18:P26" ca="1" si="13">IF(M18&gt;0,N18*100/M18,0)</f>
        <v>89.269291599855833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3071049</v>
      </c>
      <c r="M20" s="30">
        <f t="shared" ca="1" si="15"/>
        <v>3110149</v>
      </c>
      <c r="N20" s="30">
        <f t="shared" ca="1" si="15"/>
        <v>2776407.98</v>
      </c>
      <c r="O20" s="29">
        <f t="shared" ca="1" si="12"/>
        <v>90.405850899806552</v>
      </c>
      <c r="P20" s="29">
        <f t="shared" ca="1" si="13"/>
        <v>89.269291599855833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2840429</v>
      </c>
      <c r="M22" s="42">
        <f t="shared" ca="1" si="18"/>
        <v>2879529</v>
      </c>
      <c r="N22" s="39">
        <f t="shared" ca="1" si="18"/>
        <v>2545787.98</v>
      </c>
      <c r="O22" s="39">
        <f t="shared" ca="1" si="17"/>
        <v>89.626883122232599</v>
      </c>
      <c r="P22" s="39">
        <f t="shared" ca="1" si="13"/>
        <v>88.409874670475617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1923913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916516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1763728</v>
      </c>
      <c r="M28" s="23">
        <f t="shared" si="23"/>
        <v>0</v>
      </c>
      <c r="N28" s="23">
        <f t="shared" ca="1" si="23"/>
        <v>1503026.3</v>
      </c>
      <c r="O28" s="22">
        <f t="shared" ref="O28:O30" ca="1" si="24">IF(L28&gt;0,N28*100/L28,0)</f>
        <v>85.218712862754344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1763728</v>
      </c>
      <c r="M30" s="30">
        <f t="shared" si="27"/>
        <v>0</v>
      </c>
      <c r="N30" s="30">
        <f t="shared" ca="1" si="27"/>
        <v>1503026.3</v>
      </c>
      <c r="O30" s="29">
        <f t="shared" ca="1" si="24"/>
        <v>85.218712862754344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1763728</v>
      </c>
      <c r="M32" s="39">
        <f t="shared" si="30"/>
        <v>0</v>
      </c>
      <c r="N32" s="39">
        <f t="shared" ca="1" si="30"/>
        <v>1503026.3</v>
      </c>
      <c r="O32" s="39">
        <f t="shared" ca="1" si="29"/>
        <v>85.218712862754344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1763728</v>
      </c>
      <c r="M34" s="39">
        <f t="shared" si="32"/>
        <v>0</v>
      </c>
      <c r="N34" s="39">
        <f t="shared" ca="1" si="32"/>
        <v>1503026.3</v>
      </c>
      <c r="O34" s="39">
        <f t="shared" ca="1" si="29"/>
        <v>85.218712862754344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3071049</v>
      </c>
      <c r="M37" s="55">
        <f t="shared" ca="1" si="33"/>
        <v>3110149</v>
      </c>
      <c r="N37" s="55">
        <f t="shared" ca="1" si="33"/>
        <v>2776407.98</v>
      </c>
      <c r="O37" s="56">
        <f t="shared" ca="1" si="29"/>
        <v>90.405850899806552</v>
      </c>
      <c r="P37" s="56">
        <f t="shared" ca="1" si="25"/>
        <v>89.269291599855833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711600</v>
      </c>
      <c r="M41" s="79">
        <f t="shared" ca="1" si="34"/>
        <v>711600</v>
      </c>
      <c r="N41" s="79">
        <f t="shared" ca="1" si="34"/>
        <v>601439.12</v>
      </c>
      <c r="O41" s="78">
        <f t="shared" ref="O41:O43" ca="1" si="35">IF(L41&gt;0,N41*100/L41,0)</f>
        <v>84.51926925238898</v>
      </c>
      <c r="P41" s="78">
        <f t="shared" ref="P41:P43" ca="1" si="36">IF(M41&gt;0,N41*100/M41,0)</f>
        <v>84.51926925238898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711600</v>
      </c>
      <c r="M43" s="79">
        <f t="shared" ca="1" si="38"/>
        <v>711600</v>
      </c>
      <c r="N43" s="79">
        <f t="shared" ca="1" si="38"/>
        <v>601439.12</v>
      </c>
      <c r="O43" s="78">
        <f t="shared" ca="1" si="35"/>
        <v>84.51926925238898</v>
      </c>
      <c r="P43" s="78">
        <f t="shared" ca="1" si="36"/>
        <v>84.51926925238898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711600</v>
      </c>
      <c r="M45" s="50">
        <f ca="1">IFERROR(__xludf.DUMMYFUNCTION("IMPORTRANGE(""https://docs.google.com/spreadsheets/d/1Yj_ptqi66GCucihVvJfMjLAmec39IyEx_6qawtMGysU/edit?usp=sharing"",""สบก!Q23"")"),711600)</f>
        <v>711600</v>
      </c>
      <c r="N45" s="50">
        <f ca="1">IFERROR(__xludf.DUMMYFUNCTION("IMPORTRANGE(""https://docs.google.com/spreadsheets/d/1Yj_ptqi66GCucihVvJfMjLAmec39IyEx_6qawtMGysU/edit?usp=sharing"",""สบก!R23"")"),601439.12)</f>
        <v>601439.12</v>
      </c>
      <c r="O45" s="39">
        <f ca="1">IF(L45&gt;0,N45*100/L45,0)</f>
        <v>84.51926925238898</v>
      </c>
      <c r="P45" s="39">
        <f ca="1">IF(M45&gt;0,N45*100/M45,0)</f>
        <v>84.51926925238898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IFERROR(__xludf.DUMMYFUNCTION("IMPORTRANGE(""https://docs.google.com/spreadsheets/d/1Yj_ptqi66GCucihVvJfMjLAmec39IyEx_6qawtMGysU/edit?usp=sharing"",""สบก!M23"")"),711600)</f>
        <v>711600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451513</v>
      </c>
      <c r="M53" s="121">
        <f t="shared" ca="1" si="39"/>
        <v>451513</v>
      </c>
      <c r="N53" s="121">
        <f t="shared" ca="1" si="39"/>
        <v>410213</v>
      </c>
      <c r="O53" s="120">
        <f t="shared" ref="O53:O55" ca="1" si="40">IF(L53&gt;0,N53*100/L53,0)</f>
        <v>90.852976547740596</v>
      </c>
      <c r="P53" s="120">
        <f t="shared" ref="P53:P55" ca="1" si="41">IF(M53&gt;0,N53*100/M53,0)</f>
        <v>90.852976547740596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451513</v>
      </c>
      <c r="M55" s="121">
        <f t="shared" ca="1" si="43"/>
        <v>451513</v>
      </c>
      <c r="N55" s="121">
        <f t="shared" ca="1" si="43"/>
        <v>410213</v>
      </c>
      <c r="O55" s="120">
        <f t="shared" ca="1" si="40"/>
        <v>90.852976547740596</v>
      </c>
      <c r="P55" s="120">
        <f t="shared" ca="1" si="41"/>
        <v>90.852976547740596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451513</v>
      </c>
      <c r="M57" s="50">
        <f ca="1">IFERROR(__xludf.DUMMYFUNCTION("IMPORTRANGE(""https://docs.google.com/spreadsheets/d/1Yj_ptqi66GCucihVvJfMjLAmec39IyEx_6qawtMGysU/edit?usp=sharing"",""สบก!Z23"")"),451513)</f>
        <v>451513</v>
      </c>
      <c r="N57" s="50">
        <f ca="1">IFERROR(__xludf.DUMMYFUNCTION("IMPORTRANGE(""https://docs.google.com/spreadsheets/d/1Yj_ptqi66GCucihVvJfMjLAmec39IyEx_6qawtMGysU/edit?usp=sharing"",""สบก!AA23"")"),410213)</f>
        <v>410213</v>
      </c>
      <c r="O57" s="39">
        <f ca="1">IF(L57&gt;0,N57*100/L57,0)</f>
        <v>90.852976547740596</v>
      </c>
      <c r="P57" s="39">
        <f ca="1">IF(M57&gt;0,N57*100/M57,0)</f>
        <v>90.852976547740596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IFERROR(__xludf.DUMMYFUNCTION("IMPORTRANGE(""https://docs.google.com/spreadsheets/d/1Yj_ptqi66GCucihVvJfMjLAmec39IyEx_6qawtMGysU/edit?usp=sharing"",""สบก!V23"")"),451513)</f>
        <v>451513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250250</v>
      </c>
      <c r="M94" s="152">
        <f t="shared" ca="1" si="52"/>
        <v>250250</v>
      </c>
      <c r="N94" s="152">
        <f t="shared" ca="1" si="52"/>
        <v>250250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250250</v>
      </c>
      <c r="M96" s="88">
        <f t="shared" ca="1" si="56"/>
        <v>250250</v>
      </c>
      <c r="N96" s="88">
        <f t="shared" ca="1" si="56"/>
        <v>250250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157850</v>
      </c>
      <c r="M98" s="167">
        <f ca="1">IFERROR(__xludf.DUMMYFUNCTION("IMPORTRANGE(""https://docs.google.com/spreadsheets/d/1Yj_ptqi66GCucihVvJfMjLAmec39IyEx_6qawtMGysU/edit?usp=sharing"",""สบก!AR23"")"),157850)</f>
        <v>157850</v>
      </c>
      <c r="N98" s="168">
        <f ca="1">IFERROR(__xludf.DUMMYFUNCTION("IMPORTRANGE(""https://docs.google.com/spreadsheets/d/1Yj_ptqi66GCucihVvJfMjLAmec39IyEx_6qawtMGysU/edit?usp=sharing"",""สบก!AS23"")"),157850)</f>
        <v>157850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IFERROR(__xludf.DUMMYFUNCTION("IMPORTRANGE(""https://docs.google.com/spreadsheets/d/1Yj_ptqi66GCucihVvJfMjLAmec39IyEx_6qawtMGysU/edit?usp=sharing"",""สบก!AO23"")"),157850)</f>
        <v>157850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90406</v>
      </c>
      <c r="M118" s="152">
        <f t="shared" ca="1" si="58"/>
        <v>90406</v>
      </c>
      <c r="N118" s="152">
        <f t="shared" ca="1" si="58"/>
        <v>79885</v>
      </c>
      <c r="O118" s="151">
        <f t="shared" ref="O118:O120" ca="1" si="59">IF(L118&gt;0,N118*100/L118,0)</f>
        <v>88.362498064287763</v>
      </c>
      <c r="P118" s="151">
        <f t="shared" ref="P118:P120" ca="1" si="60">IF(M118&gt;0,N118*100/M118,0)</f>
        <v>88.362498064287763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90406</v>
      </c>
      <c r="M120" s="88">
        <f t="shared" ca="1" si="62"/>
        <v>90406</v>
      </c>
      <c r="N120" s="88">
        <f t="shared" ca="1" si="62"/>
        <v>79885</v>
      </c>
      <c r="O120" s="156">
        <f t="shared" ca="1" si="59"/>
        <v>88.362498064287763</v>
      </c>
      <c r="P120" s="156">
        <f t="shared" ca="1" si="60"/>
        <v>88.362498064287763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90406</v>
      </c>
      <c r="M122" s="167">
        <f ca="1">IFERROR(__xludf.DUMMYFUNCTION("IMPORTRANGE(""https://docs.google.com/spreadsheets/d/1Yj_ptqi66GCucihVvJfMjLAmec39IyEx_6qawtMGysU/edit?usp=sharing"",""สบก!BA23"")"),90406)</f>
        <v>90406</v>
      </c>
      <c r="N122" s="168">
        <f ca="1">IFERROR(__xludf.DUMMYFUNCTION("IMPORTRANGE(""https://docs.google.com/spreadsheets/d/1Yj_ptqi66GCucihVvJfMjLAmec39IyEx_6qawtMGysU/edit?usp=sharing"",""สบก!BB23"")"),79885)</f>
        <v>79885</v>
      </c>
      <c r="O122" s="168">
        <f ca="1">IF(L122&gt;0,N122*100/L122,0)</f>
        <v>88.362498064287763</v>
      </c>
      <c r="P122" s="168">
        <f ca="1">IF(M122&gt;0,N122*100/M122,0)</f>
        <v>88.362498064287763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IFERROR(__xludf.DUMMYFUNCTION("IMPORTRANGE(""https://docs.google.com/spreadsheets/d/1Yj_ptqi66GCucihVvJfMjLAmec39IyEx_6qawtMGysU/edit?usp=sharing"",""สบก!AX23"")"),90406)</f>
        <v>90406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120100</v>
      </c>
      <c r="M140" s="152">
        <f t="shared" ca="1" si="64"/>
        <v>120100</v>
      </c>
      <c r="N140" s="152">
        <f t="shared" ca="1" si="64"/>
        <v>118210</v>
      </c>
      <c r="O140" s="151">
        <f t="shared" ref="O140:O142" ca="1" si="65">IF(L140&gt;0,N140*100/L140,0)</f>
        <v>98.426311407160696</v>
      </c>
      <c r="P140" s="151">
        <f t="shared" ref="P140:P142" ca="1" si="66">IF(M140&gt;0,N140*100/M140,0)</f>
        <v>98.426311407160696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120100</v>
      </c>
      <c r="M142" s="88">
        <f t="shared" ca="1" si="68"/>
        <v>120100</v>
      </c>
      <c r="N142" s="88">
        <f t="shared" ca="1" si="68"/>
        <v>118210</v>
      </c>
      <c r="O142" s="156">
        <f t="shared" ca="1" si="65"/>
        <v>98.426311407160696</v>
      </c>
      <c r="P142" s="156">
        <f t="shared" ca="1" si="66"/>
        <v>98.426311407160696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120100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IFERROR(__xludf.DUMMYFUNCTION("IMPORTRANGE(""https://docs.google.com/spreadsheets/d/1Yj_ptqi66GCucihVvJfMjLAmec39IyEx_6qawtMGysU/edit?usp=sharing"",""สบก!BK23"")"),118210)</f>
        <v>118210</v>
      </c>
      <c r="O144" s="168">
        <f ca="1">IF(L144&gt;0,N144*100/L144,0)</f>
        <v>98.426311407160696</v>
      </c>
      <c r="P144" s="168">
        <f ca="1">IF(M144&gt;0,N144*100/M144,0)</f>
        <v>98.426311407160696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IFERROR(__xludf.DUMMYFUNCTION("IMPORTRANGE(""https://docs.google.com/spreadsheets/d/1Yj_ptqi66GCucihVvJfMjLAmec39IyEx_6qawtMGysU/edit?usp=sharing"",""สบก!BG23"")"),120100)</f>
        <v>120100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IFERROR(__xludf.DUMMYFUNCTION("IMPORTRANGE(""https://docs.google.com/spreadsheets/d/11923uPwbBZFjjGgGUA6NLw09EwE0CqkOc4q9oUmW1yo/edit?usp=sharing"",""ตาก!J84"")"),86)</f>
        <v>86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IFERROR(__xludf.DUMMYFUNCTION("IMPORTRANGE(""https://docs.google.com/spreadsheets/d/11923uPwbBZFjjGgGUA6NLw09EwE0CqkOc4q9oUmW1yo/edit?usp=sharing"",""ตาก!J85"")"),86)</f>
        <v>86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280150</v>
      </c>
      <c r="O271" s="151">
        <f t="shared" ref="O271:O273" ca="1" si="84">IF(L271&gt;0,N271*100/L271,0)</f>
        <v>82.982819905213276</v>
      </c>
      <c r="P271" s="151">
        <f t="shared" ref="P271:P273" ca="1" si="85">IF(M271&gt;0,N271*100/M271,0)</f>
        <v>82.982819905213276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280150</v>
      </c>
      <c r="O273" s="156">
        <f t="shared" ca="1" si="84"/>
        <v>82.982819905213276</v>
      </c>
      <c r="P273" s="156">
        <f t="shared" ca="1" si="85"/>
        <v>82.982819905213276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IFERROR(__xludf.DUMMYFUNCTION("IMPORTRANGE(""https://docs.google.com/spreadsheets/d/1Yj_ptqi66GCucihVvJfMjLAmec39IyEx_6qawtMGysU/edit?usp=sharing"",""สบก!CL23"")"),280150)</f>
        <v>280150</v>
      </c>
      <c r="O275" s="168">
        <f ca="1">IF(L275&gt;0,N275*100/L275,0)</f>
        <v>82.982819905213276</v>
      </c>
      <c r="P275" s="168">
        <f ca="1">IF(M275&gt;0,N275*100/M275,0)</f>
        <v>82.982819905213276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IFERROR(__xludf.DUMMYFUNCTION("IMPORTRANGE(""https://docs.google.com/spreadsheets/d/11923uPwbBZFjjGgGUA6NLw09EwE0CqkOc4q9oUmW1yo/edit?usp=sharing"",""ตาก!J228"")"),401)</f>
        <v>401</v>
      </c>
      <c r="K328" s="317">
        <f ca="1">IF(I328&gt;0,J328*100/I328,0)</f>
        <v>121.51515151515152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1128470</v>
      </c>
      <c r="N329" s="152">
        <f t="shared" ca="1" si="98"/>
        <v>1016050.86</v>
      </c>
      <c r="O329" s="151">
        <f t="shared" ref="O329:O331" ca="1" si="99">IF(L329&gt;0,N329*100/L329,0)</f>
        <v>93.269583337158167</v>
      </c>
      <c r="P329" s="151">
        <f t="shared" ref="P329:P331" ca="1" si="100">IF(M329&gt;0,N329*100/M329,0)</f>
        <v>90.037915053125033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1128470</v>
      </c>
      <c r="N331" s="88">
        <f t="shared" ca="1" si="102"/>
        <v>1016050.86</v>
      </c>
      <c r="O331" s="156">
        <f t="shared" ca="1" si="99"/>
        <v>93.269583337158167</v>
      </c>
      <c r="P331" s="156">
        <f t="shared" ca="1" si="100"/>
        <v>90.037915053125033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IFERROR(__xludf.DUMMYFUNCTION("IMPORTRANGE(""https://docs.google.com/spreadsheets/d/1Yj_ptqi66GCucihVvJfMjLAmec39IyEx_6qawtMGysU/edit?usp=sharing"",""สบก!DL23"")"),990250)</f>
        <v>990250</v>
      </c>
      <c r="N333" s="168">
        <f ca="1">IFERROR(__xludf.DUMMYFUNCTION("IMPORTRANGE(""https://docs.google.com/spreadsheets/d/1Yj_ptqi66GCucihVvJfMjLAmec39IyEx_6qawtMGysU/edit?usp=sharing"",""สบก!DM23"")"),877830.86)</f>
        <v>877830.86</v>
      </c>
      <c r="O333" s="168">
        <f ca="1">IF(L333&gt;0,N333*100/L333,0)</f>
        <v>92.291527098775163</v>
      </c>
      <c r="P333" s="168">
        <f ca="1">IF(M333&gt;0,N333*100/M333,0)</f>
        <v>88.647398131784897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IFERROR(__xludf.DUMMYFUNCTION("IMPORTRANGE(""https://docs.google.com/spreadsheets/d/11923uPwbBZFjjGgGUA6NLw09EwE0CqkOc4q9oUmW1yo/edit?usp=sharing"",""ตาก!J234"")"),286)</f>
        <v>286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IFERROR(__xludf.DUMMYFUNCTION("IMPORTRANGE(""https://docs.google.com/spreadsheets/d/11923uPwbBZFjjGgGUA6NLw09EwE0CqkOc4q9oUmW1yo/edit?usp=sharing"",""ตาก!J235"")"),2288.19)</f>
        <v>2288.19</v>
      </c>
      <c r="K340" s="342">
        <f t="shared" ca="1" si="103"/>
        <v>76.272999999999996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IFERROR(__xludf.DUMMYFUNCTION("IMPORTRANGE(""https://docs.google.com/spreadsheets/d/11923uPwbBZFjjGgGUA6NLw09EwE0CqkOc4q9oUmW1yo/edit?usp=sharing"",""ตาก!J236"")"),449)</f>
        <v>449</v>
      </c>
      <c r="K341" s="342">
        <f t="shared" ca="1" si="103"/>
        <v>136.06060606060606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IFERROR(__xludf.DUMMYFUNCTION("IMPORTRANGE(""https://docs.google.com/spreadsheets/d/11923uPwbBZFjjGgGUA6NLw09EwE0CqkOc4q9oUmW1yo/edit?usp=sharing"",""ตาก!J237"")"),5280.05999999999)</f>
        <v>5280.0599999999904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IFERROR(__xludf.DUMMYFUNCTION("IMPORTRANGE(""https://docs.google.com/spreadsheets/d/11923uPwbBZFjjGgGUA6NLw09EwE0CqkOc4q9oUmW1yo/edit?usp=sharing"",""ตาก!J238"")"),4)</f>
        <v>4</v>
      </c>
      <c r="K343" s="342">
        <f t="shared" ca="1" si="103"/>
        <v>1.2121212121212122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IFERROR(__xludf.DUMMYFUNCTION("IMPORTRANGE(""https://docs.google.com/spreadsheets/d/11923uPwbBZFjjGgGUA6NLw09EwE0CqkOc4q9oUmW1yo/edit?usp=sharing"",""ตาก!J239"")"),35.5)</f>
        <v>35.5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IFERROR(__xludf.DUMMYFUNCTION("IMPORTRANGE(""https://docs.google.com/spreadsheets/d/11923uPwbBZFjjGgGUA6NLw09EwE0CqkOc4q9oUmW1yo/edit?usp=sharing"",""ตาก!J240"")"),401)</f>
        <v>401</v>
      </c>
      <c r="K345" s="342">
        <f t="shared" ca="1" si="103"/>
        <v>121.51515151515152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IFERROR(__xludf.DUMMYFUNCTION("IMPORTRANGE(""https://docs.google.com/spreadsheets/d/11923uPwbBZFjjGgGUA6NLw09EwE0CqkOc4q9oUmW1yo/edit?usp=sharing"",""ตาก!J241"")"),4735.64)</f>
        <v>4735.6400000000003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IFERROR(__xludf.DUMMYFUNCTION("IMPORTRANGE(""https://docs.google.com/spreadsheets/d/11923uPwbBZFjjGgGUA6NLw09EwE0CqkOc4q9oUmW1yo/edit?usp=sharing"",""ตาก!L242"")"),1763728)</f>
        <v>1763728</v>
      </c>
      <c r="M347" s="357"/>
      <c r="N347" s="357">
        <f ca="1">IFERROR(__xludf.DUMMYFUNCTION("IMPORTRANGE(""https://docs.google.com/spreadsheets/d/11923uPwbBZFjjGgGUA6NLw09EwE0CqkOc4q9oUmW1yo/edit?usp=sharing"",""ตาก!M242"")"),1503026.3)</f>
        <v>1503026.3</v>
      </c>
      <c r="O347" s="357">
        <f ca="1">+IF(L347&gt;0,N347*100/L347,0)</f>
        <v>85.218712862754344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IFERROR(__xludf.DUMMYFUNCTION("IMPORTRANGE(""https://docs.google.com/spreadsheets/d/11923uPwbBZFjjGgGUA6NLw09EwE0CqkOc4q9oUmW1yo/edit?usp=sharing"",""ตาก!M296"")"),226230)</f>
        <v>226230</v>
      </c>
      <c r="O401" s="372">
        <f ca="1">+IF(L401&gt;0,N401*100/L401,0)</f>
        <v>98.202891001432477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IFERROR(__xludf.DUMMYFUNCTION("IMPORTRANGE(""https://docs.google.com/spreadsheets/d/11923uPwbBZFjjGgGUA6NLw09EwE0CqkOc4q9oUmW1yo/edit?usp=sharing"",""ตาก!M299"")"),226230)</f>
        <v>226230</v>
      </c>
      <c r="O404" s="168">
        <f t="shared" ca="1" si="112"/>
        <v>98.202891001432477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IFERROR(__xludf.DUMMYFUNCTION("IMPORTRANGE(""https://docs.google.com/spreadsheets/d/11923uPwbBZFjjGgGUA6NLw09EwE0CqkOc4q9oUmW1yo/edit?usp=sharing"",""ตาก!M301"")"),226230)</f>
        <v>226230</v>
      </c>
      <c r="O406" s="168">
        <f t="shared" ca="1" si="112"/>
        <v>98.202891001432477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IFERROR(__xludf.DUMMYFUNCTION("IMPORTRANGE(""https://docs.google.com/spreadsheets/d/11923uPwbBZFjjGgGUA6NLw09EwE0CqkOc4q9oUmW1yo/edit?usp=sharing"",""ตาก!M302"")"),145210)</f>
        <v>145210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IFERROR(__xludf.DUMMYFUNCTION("IMPORTRANGE(""https://docs.google.com/spreadsheets/d/11923uPwbBZFjjGgGUA6NLw09EwE0CqkOc4q9oUmW1yo/edit?usp=sharing"",""ตาก!M330"")"),80868)</f>
        <v>80868</v>
      </c>
      <c r="O435" s="411">
        <f t="shared" ref="O435:O439" ca="1" si="114">+IF(L435&gt;0,N435*100/L435,0)</f>
        <v>80.867999999999995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IFERROR(__xludf.DUMMYFUNCTION("IMPORTRANGE(""https://docs.google.com/spreadsheets/d/11923uPwbBZFjjGgGUA6NLw09EwE0CqkOc4q9oUmW1yo/edit?usp=sharing"",""ตาก!M332"")"),80868)</f>
        <v>80868</v>
      </c>
      <c r="O437" s="168">
        <f t="shared" ca="1" si="114"/>
        <v>80.867999999999995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IFERROR(__xludf.DUMMYFUNCTION("IMPORTRANGE(""https://docs.google.com/spreadsheets/d/11923uPwbBZFjjGgGUA6NLw09EwE0CqkOc4q9oUmW1yo/edit?usp=sharing"",""ตาก!M334"")"),80868)</f>
        <v>80868</v>
      </c>
      <c r="O439" s="168">
        <f t="shared" ca="1" si="114"/>
        <v>80.867999999999995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IFERROR(__xludf.DUMMYFUNCTION("IMPORTRANGE(""https://docs.google.com/spreadsheets/d/11923uPwbBZFjjGgGUA6NLw09EwE0CqkOc4q9oUmW1yo/edit?usp=sharing"",""ตาก!M338"")"),36668)</f>
        <v>36668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IFERROR(__xludf.DUMMYFUNCTION("IMPORTRANGE(""https://docs.google.com/spreadsheets/d/11923uPwbBZFjjGgGUA6NLw09EwE0CqkOc4q9oUmW1yo/edit?usp=sharing"",""ตาก!J350"")"),53770)</f>
        <v>53770</v>
      </c>
      <c r="K455" s="371">
        <f ca="1">IF(I455&gt;0,J455*100/I455,0)</f>
        <v>97.134908591661244</v>
      </c>
      <c r="L455" s="372">
        <f ca="1">IFERROR(__xludf.DUMMYFUNCTION("IMPORTRANGE(""https://docs.google.com/spreadsheets/d/11923uPwbBZFjjGgGUA6NLw09EwE0CqkOc4q9oUmW1yo/edit?usp=sharing"",""ตาก!L350"")"),438178)</f>
        <v>438178</v>
      </c>
      <c r="M455" s="372"/>
      <c r="N455" s="372">
        <f ca="1">IFERROR(__xludf.DUMMYFUNCTION("IMPORTRANGE(""https://docs.google.com/spreadsheets/d/11923uPwbBZFjjGgGUA6NLw09EwE0CqkOc4q9oUmW1yo/edit?usp=sharing"",""ตาก!M350"")"),393933.25)</f>
        <v>393933.25</v>
      </c>
      <c r="O455" s="372">
        <f t="shared" ref="O455:O459" ca="1" si="116">+IF(L455&gt;0,N455*100/L455,0)</f>
        <v>89.902562428967229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IFERROR(__xludf.DUMMYFUNCTION("IMPORTRANGE(""https://docs.google.com/spreadsheets/d/11923uPwbBZFjjGgGUA6NLw09EwE0CqkOc4q9oUmW1yo/edit?usp=sharing"",""ตาก!L352"")"),438178)</f>
        <v>438178</v>
      </c>
      <c r="M457" s="165"/>
      <c r="N457" s="168">
        <f ca="1">IFERROR(__xludf.DUMMYFUNCTION("IMPORTRANGE(""https://docs.google.com/spreadsheets/d/11923uPwbBZFjjGgGUA6NLw09EwE0CqkOc4q9oUmW1yo/edit?usp=sharing"",""ตาก!M352"")"),393933.25)</f>
        <v>393933.25</v>
      </c>
      <c r="O457" s="168">
        <f t="shared" ca="1" si="116"/>
        <v>89.902562428967229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IFERROR(__xludf.DUMMYFUNCTION("IMPORTRANGE(""https://docs.google.com/spreadsheets/d/11923uPwbBZFjjGgGUA6NLw09EwE0CqkOc4q9oUmW1yo/edit?usp=sharing"",""ตาก!L354"")"),438178)</f>
        <v>438178</v>
      </c>
      <c r="M459" s="168"/>
      <c r="N459" s="168">
        <f ca="1">IFERROR(__xludf.DUMMYFUNCTION("IMPORTRANGE(""https://docs.google.com/spreadsheets/d/11923uPwbBZFjjGgGUA6NLw09EwE0CqkOc4q9oUmW1yo/edit?usp=sharing"",""ตาก!M354"")"),393933.25)</f>
        <v>393933.25</v>
      </c>
      <c r="O459" s="168">
        <f t="shared" ca="1" si="116"/>
        <v>89.902562428967229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IFERROR(__xludf.DUMMYFUNCTION("IMPORTRANGE(""https://docs.google.com/spreadsheets/d/11923uPwbBZFjjGgGUA6NLw09EwE0CqkOc4q9oUmW1yo/edit?usp=sharing"",""ตาก!M357"")"),98266)</f>
        <v>98266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IFERROR(__xludf.DUMMYFUNCTION("IMPORTRANGE(""https://docs.google.com/spreadsheets/d/11923uPwbBZFjjGgGUA6NLw09EwE0CqkOc4q9oUmW1yo/edit?usp=sharing"",""ตาก!M358"")"),295667.25)</f>
        <v>295667.25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IFERROR(__xludf.DUMMYFUNCTION("IMPORTRANGE(""https://docs.google.com/spreadsheets/d/11923uPwbBZFjjGgGUA6NLw09EwE0CqkOc4q9oUmW1yo/edit?usp=sharing"",""ตาก!J359"")"),53770)</f>
        <v>53770</v>
      </c>
      <c r="K464" s="268">
        <f t="shared" ref="K464:K515" ca="1" si="117">IF(I464&gt;0,J464*100/I464,0)</f>
        <v>97.134908591661244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IFERROR(__xludf.DUMMYFUNCTION("IMPORTRANGE(""https://docs.google.com/spreadsheets/d/11923uPwbBZFjjGgGUA6NLw09EwE0CqkOc4q9oUmW1yo/edit?usp=sharing"",""ตาก!J376"")"),53770)</f>
        <v>53770</v>
      </c>
      <c r="K481" s="201">
        <f t="shared" ca="1" si="117"/>
        <v>97.134908591661244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IFERROR(__xludf.DUMMYFUNCTION("IMPORTRANGE(""https://docs.google.com/spreadsheets/d/11923uPwbBZFjjGgGUA6NLw09EwE0CqkOc4q9oUmW1yo/edit?usp=sharing"",""ตาก!J377"")"),4395)</f>
        <v>4395</v>
      </c>
      <c r="K482" s="163">
        <f t="shared" ca="1" si="117"/>
        <v>97.536617842876169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IFERROR(__xludf.DUMMYFUNCTION("IMPORTRANGE(""https://docs.google.com/spreadsheets/d/11923uPwbBZFjjGgGUA6NLw09EwE0CqkOc4q9oUmW1yo/edit?usp=sharing"",""ตาก!J378"")"),52859)</f>
        <v>52859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IFERROR(__xludf.DUMMYFUNCTION("IMPORTRANGE(""https://docs.google.com/spreadsheets/d/11923uPwbBZFjjGgGUA6NLw09EwE0CqkOc4q9oUmW1yo/edit?usp=sharing"",""ตาก!J379"")"),4337)</f>
        <v>4337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87.740244612696557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87.740244612696557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87.740244612696557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IFERROR(__xludf.DUMMYFUNCTION("IMPORTRANGE(""https://docs.google.com/spreadsheets/d/11923uPwbBZFjjGgGUA6NLw09EwE0CqkOc4q9oUmW1yo/edit?usp=sharing"",""ตาก!J459"")"),1529)</f>
        <v>1529</v>
      </c>
      <c r="K564" s="371">
        <f ca="1">IF(I564&gt;0,J564*100/I564,0)</f>
        <v>117.61538461538461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IFERROR(__xludf.DUMMYFUNCTION("IMPORTRANGE(""https://docs.google.com/spreadsheets/d/11923uPwbBZFjjGgGUA6NLw09EwE0CqkOc4q9oUmW1yo/edit?usp=sharing"",""ตาก!M459"")"),104595)</f>
        <v>104595</v>
      </c>
      <c r="O564" s="372">
        <f t="shared" ref="O564:O568" ca="1" si="122">+IF(L564&gt;0,N564*100/L564,0)</f>
        <v>81.663803872579635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IFERROR(__xludf.DUMMYFUNCTION("IMPORTRANGE(""https://docs.google.com/spreadsheets/d/11923uPwbBZFjjGgGUA6NLw09EwE0CqkOc4q9oUmW1yo/edit?usp=sharing"",""ตาก!M461"")"),104595)</f>
        <v>104595</v>
      </c>
      <c r="O566" s="168">
        <f t="shared" ca="1" si="122"/>
        <v>81.663803872579635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IFERROR(__xludf.DUMMYFUNCTION("IMPORTRANGE(""https://docs.google.com/spreadsheets/d/11923uPwbBZFjjGgGUA6NLw09EwE0CqkOc4q9oUmW1yo/edit?usp=sharing"",""ตาก!M463"")"),104595)</f>
        <v>104595</v>
      </c>
      <c r="O568" s="168">
        <f t="shared" ca="1" si="122"/>
        <v>81.663803872579635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IFERROR(__xludf.DUMMYFUNCTION("IMPORTRANGE(""https://docs.google.com/spreadsheets/d/11923uPwbBZFjjGgGUA6NLw09EwE0CqkOc4q9oUmW1yo/edit?usp=sharing"",""ตาก!M466"")"),75935)</f>
        <v>75935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IFERROR(__xludf.DUMMYFUNCTION("IMPORTRANGE(""https://docs.google.com/spreadsheets/d/11923uPwbBZFjjGgGUA6NLw09EwE0CqkOc4q9oUmW1yo/edit?usp=sharing"",""ตาก!J468"")"),1529)</f>
        <v>1529</v>
      </c>
      <c r="K573" s="201">
        <f ca="1">IF(I573&gt;0,J573*100/I573,0)</f>
        <v>117.61538461538461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IFERROR(__xludf.DUMMYFUNCTION("IMPORTRANGE(""https://docs.google.com/spreadsheets/d/11923uPwbBZFjjGgGUA6NLw09EwE0CqkOc4q9oUmW1yo/edit?usp=sharing"",""ตาก!J472"")"),1100)</f>
        <v>1100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IFERROR(__xludf.DUMMYFUNCTION("IMPORTRANGE(""https://docs.google.com/spreadsheets/d/11923uPwbBZFjjGgGUA6NLw09EwE0CqkOc4q9oUmW1yo/edit?usp=sharing"",""ตาก!M475"")"),231660.05)</f>
        <v>231660.05</v>
      </c>
      <c r="O580" s="372">
        <f t="shared" ref="O580:O584" ca="1" si="124">+IF(L580&gt;0,N580*100/L580,0)</f>
        <v>62.607440138370897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IFERROR(__xludf.DUMMYFUNCTION("IMPORTRANGE(""https://docs.google.com/spreadsheets/d/11923uPwbBZFjjGgGUA6NLw09EwE0CqkOc4q9oUmW1yo/edit?usp=sharing"",""ตาก!M477"")"),231660.05)</f>
        <v>231660.05</v>
      </c>
      <c r="O582" s="168">
        <f t="shared" ca="1" si="124"/>
        <v>62.607440138370897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IFERROR(__xludf.DUMMYFUNCTION("IMPORTRANGE(""https://docs.google.com/spreadsheets/d/11923uPwbBZFjjGgGUA6NLw09EwE0CqkOc4q9oUmW1yo/edit?usp=sharing"",""ตาก!M479"")"),231660.05)</f>
        <v>231660.05</v>
      </c>
      <c r="O584" s="168">
        <f t="shared" ca="1" si="124"/>
        <v>62.607440138370897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IFERROR(__xludf.DUMMYFUNCTION("IMPORTRANGE(""https://docs.google.com/spreadsheets/d/11923uPwbBZFjjGgGUA6NLw09EwE0CqkOc4q9oUmW1yo/edit?usp=sharing"",""ตาก!M482"")"),98266)</f>
        <v>98266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IFERROR(__xludf.DUMMYFUNCTION("IMPORTRANGE(""https://docs.google.com/spreadsheets/d/11923uPwbBZFjjGgGUA6NLw09EwE0CqkOc4q9oUmW1yo/edit?usp=sharing"",""ตาก!M483"")"),133394.05)</f>
        <v>133394.04999999999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IFERROR(__xludf.DUMMYFUNCTION("IMPORTRANGE(""https://docs.google.com/spreadsheets/d/11923uPwbBZFjjGgGUA6NLw09EwE0CqkOc4q9oUmW1yo/edit?usp=sharing"",""ตาก!J484"")"),76)</f>
        <v>76</v>
      </c>
      <c r="K589" s="163">
        <f t="shared" ref="K589:K596" ca="1" si="125">IF(I589&gt;0,J589*100/I589,0)</f>
        <v>34.545454545454547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IFERROR(__xludf.DUMMYFUNCTION("IMPORTRANGE(""https://docs.google.com/spreadsheets/d/11923uPwbBZFjjGgGUA6NLw09EwE0CqkOc4q9oUmW1yo/edit?usp=sharing"",""ตาก!J485"")"),70.72)</f>
        <v>70.72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IFERROR(__xludf.DUMMYFUNCTION("IMPORTRANGE(""https://docs.google.com/spreadsheets/d/11923uPwbBZFjjGgGUA6NLw09EwE0CqkOc4q9oUmW1yo/edit?usp=sharing"",""ตาก!J486"")"),72)</f>
        <v>72</v>
      </c>
      <c r="K591" s="163">
        <f t="shared" ca="1" si="125"/>
        <v>32.727272727272727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IFERROR(__xludf.DUMMYFUNCTION("IMPORTRANGE(""https://docs.google.com/spreadsheets/d/11923uPwbBZFjjGgGUA6NLw09EwE0CqkOc4q9oUmW1yo/edit?usp=sharing"",""ตาก!J487"")"),70.72)</f>
        <v>70.72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IFERROR(__xludf.DUMMYFUNCTION("IMPORTRANGE(""https://docs.google.com/spreadsheets/d/11923uPwbBZFjjGgGUA6NLw09EwE0CqkOc4q9oUmW1yo/edit?usp=sharing"",""ตาก!J488"")"),71)</f>
        <v>71</v>
      </c>
      <c r="K593" s="163">
        <f t="shared" ca="1" si="125"/>
        <v>32.272727272727273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IFERROR(__xludf.DUMMYFUNCTION("IMPORTRANGE(""https://docs.google.com/spreadsheets/d/11923uPwbBZFjjGgGUA6NLw09EwE0CqkOc4q9oUmW1yo/edit?usp=sharing"",""ตาก!J489"")"),70.35)</f>
        <v>70.349999999999994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IFERROR(__xludf.DUMMYFUNCTION("IMPORTRANGE(""https://docs.google.com/spreadsheets/d/11923uPwbBZFjjGgGUA6NLw09EwE0CqkOc4q9oUmW1yo/edit?usp=sharing"",""ตาก!L492"")"),2600)</f>
        <v>2600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IFERROR(__xludf.DUMMYFUNCTION("IMPORTRANGE(""https://docs.google.com/spreadsheets/d/11923uPwbBZFjjGgGUA6NLw09EwE0CqkOc4q9oUmW1yo/edit?usp=sharing"",""ตาก!L494"")"),2600)</f>
        <v>2600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IFERROR(__xludf.DUMMYFUNCTION("IMPORTRANGE(""https://docs.google.com/spreadsheets/d/11923uPwbBZFjjGgGUA6NLw09EwE0CqkOc4q9oUmW1yo/edit?usp=sharing"",""ตาก!L496"")"),2600)</f>
        <v>2600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IFERROR(__xludf.DUMMYFUNCTION("IMPORTRANGE(""https://docs.google.com/spreadsheets/d/11923uPwbBZFjjGgGUA6NLw09EwE0CqkOc4q9oUmW1yo/edit?usp=sharing"",""ตาก!J523"")"),1549245.97)</f>
        <v>1549245.97</v>
      </c>
      <c r="K628" s="342">
        <f t="shared" ref="K628:K635" ca="1" si="129">IF(I628&gt;0,J628*100/I628,0)</f>
        <v>76.520893700967875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IFERROR(__xludf.DUMMYFUNCTION("IMPORTRANGE(""https://docs.google.com/spreadsheets/d/11923uPwbBZFjjGgGUA6NLw09EwE0CqkOc4q9oUmW1yo/edit?usp=sharing"",""ตาก!J524"")"),146)</f>
        <v>146</v>
      </c>
      <c r="K629" s="342">
        <f t="shared" ca="1" si="129"/>
        <v>82.485875706214685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IFERROR(__xludf.DUMMYFUNCTION("IMPORTRANGE(""https://docs.google.com/spreadsheets/d/11923uPwbBZFjjGgGUA6NLw09EwE0CqkOc4q9oUmW1yo/edit?usp=sharing"",""ตาก!J525"")"),646688.06)</f>
        <v>646688.06000000006</v>
      </c>
      <c r="K630" s="342">
        <f t="shared" ca="1" si="129"/>
        <v>8.3992932472729365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IFERROR(__xludf.DUMMYFUNCTION("IMPORTRANGE(""https://docs.google.com/spreadsheets/d/11923uPwbBZFjjGgGUA6NLw09EwE0CqkOc4q9oUmW1yo/edit?usp=sharing"",""ตาก!J526"")"),182)</f>
        <v>182</v>
      </c>
      <c r="K631" s="342">
        <f t="shared" ca="1" si="129"/>
        <v>62.328767123287669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7247993</v>
      </c>
      <c r="M8" s="23">
        <f t="shared" ca="1" si="0"/>
        <v>4987730</v>
      </c>
      <c r="N8" s="23">
        <f t="shared" ca="1" si="0"/>
        <v>5183294.7200000007</v>
      </c>
      <c r="O8" s="22">
        <f t="shared" ref="O8:O16" ca="1" si="1">IF(L8&gt;0,N8*100/L8,0)</f>
        <v>71.513517190207011</v>
      </c>
      <c r="P8" s="22">
        <f t="shared" ref="P8:P16" ca="1" si="2">IF(M8&gt;0,N8*100/M8,0)</f>
        <v>103.92091632867057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7247993</v>
      </c>
      <c r="M10" s="30">
        <f t="shared" ca="1" si="4"/>
        <v>4987730</v>
      </c>
      <c r="N10" s="30">
        <f t="shared" ca="1" si="4"/>
        <v>5183294.7200000007</v>
      </c>
      <c r="O10" s="29">
        <f t="shared" ca="1" si="1"/>
        <v>71.513517190207011</v>
      </c>
      <c r="P10" s="29">
        <f t="shared" ca="1" si="2"/>
        <v>103.92091632867057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6910543</v>
      </c>
      <c r="M12" s="39">
        <f t="shared" ca="1" si="6"/>
        <v>4650280</v>
      </c>
      <c r="N12" s="39">
        <f t="shared" ca="1" si="6"/>
        <v>4887844.7200000007</v>
      </c>
      <c r="O12" s="39">
        <f t="shared" ca="1" si="1"/>
        <v>70.730255495118115</v>
      </c>
      <c r="P12" s="39">
        <f t="shared" ca="1" si="2"/>
        <v>105.10861109438572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2510105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4400438</v>
      </c>
      <c r="M14" s="39">
        <f t="shared" si="8"/>
        <v>0</v>
      </c>
      <c r="N14" s="39">
        <f t="shared" ca="1" si="8"/>
        <v>1140659.83</v>
      </c>
      <c r="O14" s="39">
        <f t="shared" ca="1" si="1"/>
        <v>25.921506677289852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337450</v>
      </c>
      <c r="M16" s="39">
        <f t="shared" ca="1" si="10"/>
        <v>337450</v>
      </c>
      <c r="N16" s="39">
        <f t="shared" ca="1" si="10"/>
        <v>295450</v>
      </c>
      <c r="O16" s="50">
        <f t="shared" ca="1" si="1"/>
        <v>87.553711660986806</v>
      </c>
      <c r="P16" s="50">
        <f t="shared" ca="1" si="2"/>
        <v>87.553711660986806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4948630</v>
      </c>
      <c r="M18" s="23">
        <f t="shared" ca="1" si="11"/>
        <v>4987730</v>
      </c>
      <c r="N18" s="23">
        <f t="shared" ca="1" si="11"/>
        <v>4042634.89</v>
      </c>
      <c r="O18" s="22">
        <f t="shared" ref="O18:O20" ca="1" si="12">IF(L18&gt;0,N18*100/L18,0)</f>
        <v>81.692001422615959</v>
      </c>
      <c r="P18" s="22">
        <f t="shared" ref="P18:P26" ca="1" si="13">IF(M18&gt;0,N18*100/M18,0)</f>
        <v>81.051598422528883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4948630</v>
      </c>
      <c r="M20" s="30">
        <f t="shared" ca="1" si="15"/>
        <v>4987730</v>
      </c>
      <c r="N20" s="30">
        <f t="shared" ca="1" si="15"/>
        <v>4042634.89</v>
      </c>
      <c r="O20" s="29">
        <f t="shared" ca="1" si="12"/>
        <v>81.692001422615959</v>
      </c>
      <c r="P20" s="29">
        <f t="shared" ca="1" si="13"/>
        <v>81.051598422528883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4611180</v>
      </c>
      <c r="M22" s="42">
        <f t="shared" ca="1" si="18"/>
        <v>4650280</v>
      </c>
      <c r="N22" s="39">
        <f t="shared" ca="1" si="18"/>
        <v>3747184.89</v>
      </c>
      <c r="O22" s="39">
        <f t="shared" ca="1" si="17"/>
        <v>81.263036576321028</v>
      </c>
      <c r="P22" s="39">
        <f t="shared" ca="1" si="13"/>
        <v>80.579769175189455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2510105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2101075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337450</v>
      </c>
      <c r="M26" s="50">
        <f t="shared" ca="1" si="22"/>
        <v>337450</v>
      </c>
      <c r="N26" s="50">
        <f t="shared" ca="1" si="22"/>
        <v>295450</v>
      </c>
      <c r="O26" s="50">
        <f t="shared" ca="1" si="17"/>
        <v>87.553711660986806</v>
      </c>
      <c r="P26" s="50">
        <f t="shared" ca="1" si="13"/>
        <v>87.553711660986806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2299363</v>
      </c>
      <c r="M28" s="23">
        <f t="shared" si="23"/>
        <v>0</v>
      </c>
      <c r="N28" s="23">
        <f t="shared" ca="1" si="23"/>
        <v>1140659.83</v>
      </c>
      <c r="O28" s="22">
        <f t="shared" ref="O28:O30" ca="1" si="24">IF(L28&gt;0,N28*100/L28,0)</f>
        <v>49.607644812932975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2299363</v>
      </c>
      <c r="M30" s="30">
        <f t="shared" si="27"/>
        <v>0</v>
      </c>
      <c r="N30" s="30">
        <f t="shared" ca="1" si="27"/>
        <v>1140659.83</v>
      </c>
      <c r="O30" s="29">
        <f t="shared" ca="1" si="24"/>
        <v>49.607644812932975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2299363</v>
      </c>
      <c r="M32" s="39">
        <f t="shared" si="30"/>
        <v>0</v>
      </c>
      <c r="N32" s="39">
        <f t="shared" ca="1" si="30"/>
        <v>1140659.83</v>
      </c>
      <c r="O32" s="39">
        <f t="shared" ca="1" si="29"/>
        <v>49.607644812932975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2299363</v>
      </c>
      <c r="M34" s="39">
        <f t="shared" si="32"/>
        <v>0</v>
      </c>
      <c r="N34" s="39">
        <f t="shared" ca="1" si="32"/>
        <v>1140659.83</v>
      </c>
      <c r="O34" s="39">
        <f t="shared" ca="1" si="29"/>
        <v>49.607644812932975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4948630</v>
      </c>
      <c r="M37" s="55">
        <f t="shared" ca="1" si="33"/>
        <v>4987730</v>
      </c>
      <c r="N37" s="55">
        <f t="shared" ca="1" si="33"/>
        <v>4042634.89</v>
      </c>
      <c r="O37" s="56">
        <f t="shared" ca="1" si="29"/>
        <v>81.692001422615959</v>
      </c>
      <c r="P37" s="56">
        <f t="shared" ca="1" si="25"/>
        <v>81.051598422528883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1008280</v>
      </c>
      <c r="M41" s="79">
        <f t="shared" ca="1" si="34"/>
        <v>1008280</v>
      </c>
      <c r="N41" s="79">
        <f t="shared" ca="1" si="34"/>
        <v>903617.52</v>
      </c>
      <c r="O41" s="78">
        <f t="shared" ref="O41:O43" ca="1" si="35">IF(L41&gt;0,N41*100/L41,0)</f>
        <v>89.619700876740595</v>
      </c>
      <c r="P41" s="78">
        <f t="shared" ref="P41:P43" ca="1" si="36">IF(M41&gt;0,N41*100/M41,0)</f>
        <v>89.619700876740595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1008280</v>
      </c>
      <c r="M43" s="79">
        <f t="shared" ca="1" si="38"/>
        <v>1008280</v>
      </c>
      <c r="N43" s="79">
        <f t="shared" ca="1" si="38"/>
        <v>903617.52</v>
      </c>
      <c r="O43" s="78">
        <f t="shared" ca="1" si="35"/>
        <v>89.619700876740595</v>
      </c>
      <c r="P43" s="78">
        <f t="shared" ca="1" si="36"/>
        <v>89.619700876740595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1008280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IFERROR(__xludf.DUMMYFUNCTION("IMPORTRANGE(""https://docs.google.com/spreadsheets/d/1Yj_ptqi66GCucihVvJfMjLAmec39IyEx_6qawtMGysU/edit?usp=sharing"",""สบก!R24"")"),903617.52)</f>
        <v>903617.52</v>
      </c>
      <c r="O45" s="39">
        <f ca="1">IF(L45&gt;0,N45*100/L45,0)</f>
        <v>89.619700876740595</v>
      </c>
      <c r="P45" s="39">
        <f ca="1">IF(M45&gt;0,N45*100/M45,0)</f>
        <v>89.619700876740595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IFERROR(__xludf.DUMMYFUNCTION("IMPORTRANGE(""https://docs.google.com/spreadsheets/d/1Yj_ptqi66GCucihVvJfMjLAmec39IyEx_6qawtMGysU/edit?usp=sharing"",""สบก!M24"")"),1008280)</f>
        <v>1008280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661125</v>
      </c>
      <c r="M53" s="121">
        <f t="shared" ca="1" si="39"/>
        <v>661125</v>
      </c>
      <c r="N53" s="121">
        <f t="shared" ca="1" si="39"/>
        <v>571961</v>
      </c>
      <c r="O53" s="120">
        <f t="shared" ref="O53:O55" ca="1" si="40">IF(L53&gt;0,N53*100/L53,0)</f>
        <v>86.513291737568537</v>
      </c>
      <c r="P53" s="120">
        <f t="shared" ref="P53:P55" ca="1" si="41">IF(M53&gt;0,N53*100/M53,0)</f>
        <v>86.513291737568537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661125</v>
      </c>
      <c r="M55" s="121">
        <f t="shared" ca="1" si="43"/>
        <v>661125</v>
      </c>
      <c r="N55" s="121">
        <f t="shared" ca="1" si="43"/>
        <v>571961</v>
      </c>
      <c r="O55" s="120">
        <f t="shared" ca="1" si="40"/>
        <v>86.513291737568537</v>
      </c>
      <c r="P55" s="120">
        <f t="shared" ca="1" si="41"/>
        <v>86.513291737568537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661125</v>
      </c>
      <c r="M57" s="50">
        <f ca="1">IFERROR(__xludf.DUMMYFUNCTION("IMPORTRANGE(""https://docs.google.com/spreadsheets/d/1Yj_ptqi66GCucihVvJfMjLAmec39IyEx_6qawtMGysU/edit?usp=sharing"",""สบก!Z24"")"),661125)</f>
        <v>661125</v>
      </c>
      <c r="N57" s="50">
        <f ca="1">IFERROR(__xludf.DUMMYFUNCTION("IMPORTRANGE(""https://docs.google.com/spreadsheets/d/1Yj_ptqi66GCucihVvJfMjLAmec39IyEx_6qawtMGysU/edit?usp=sharing"",""สบก!AA24"")"),571961)</f>
        <v>571961</v>
      </c>
      <c r="O57" s="39">
        <f ca="1">IF(L57&gt;0,N57*100/L57,0)</f>
        <v>86.513291737568537</v>
      </c>
      <c r="P57" s="39">
        <f ca="1">IF(M57&gt;0,N57*100/M57,0)</f>
        <v>86.513291737568537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IFERROR(__xludf.DUMMYFUNCTION("IMPORTRANGE(""https://docs.google.com/spreadsheets/d/1Yj_ptqi66GCucihVvJfMjLAmec39IyEx_6qawtMGysU/edit?usp=sharing"",""สบก!V24"")"),661125)</f>
        <v>661125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1176570</v>
      </c>
      <c r="M66" s="152">
        <f t="shared" ca="1" si="45"/>
        <v>1176570</v>
      </c>
      <c r="N66" s="152">
        <f t="shared" ca="1" si="45"/>
        <v>801781.29</v>
      </c>
      <c r="O66" s="151">
        <f t="shared" ref="O66:O68" ca="1" si="46">IF(L66&gt;0,N66*100/L66,0)</f>
        <v>68.145651342461562</v>
      </c>
      <c r="P66" s="151">
        <f t="shared" ref="P66:P68" ca="1" si="47">IF(M66&gt;0,N66*100/M66,0)</f>
        <v>68.145651342461562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1176570</v>
      </c>
      <c r="M68" s="88">
        <f t="shared" ca="1" si="49"/>
        <v>1176570</v>
      </c>
      <c r="N68" s="88">
        <f t="shared" ca="1" si="49"/>
        <v>801781.29</v>
      </c>
      <c r="O68" s="156">
        <f t="shared" ca="1" si="46"/>
        <v>68.145651342461562</v>
      </c>
      <c r="P68" s="156">
        <f t="shared" ca="1" si="47"/>
        <v>68.145651342461562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1078520</v>
      </c>
      <c r="M70" s="167">
        <f ca="1">IFERROR(__xludf.DUMMYFUNCTION("IMPORTRANGE(""https://docs.google.com/spreadsheets/d/1Yj_ptqi66GCucihVvJfMjLAmec39IyEx_6qawtMGysU/edit?usp=sharing"",""สบก!AI24"")"),1078520)</f>
        <v>1078520</v>
      </c>
      <c r="N70" s="168">
        <f ca="1">IFERROR(__xludf.DUMMYFUNCTION("IMPORTRANGE(""https://docs.google.com/spreadsheets/d/1Yj_ptqi66GCucihVvJfMjLAmec39IyEx_6qawtMGysU/edit?usp=sharing"",""สบก!AJ24"")"),703731.29)</f>
        <v>703731.29</v>
      </c>
      <c r="O70" s="168">
        <f ca="1">IF(L70&gt;0,N70*100/L70,0)</f>
        <v>65.249720913844897</v>
      </c>
      <c r="P70" s="168">
        <f ca="1">IF(M70&gt;0,N70*100/M70,0)</f>
        <v>65.249720913844897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IFERROR(__xludf.DUMMYFUNCTION("IMPORTRANGE(""https://docs.google.com/spreadsheets/d/1Yj_ptqi66GCucihVvJfMjLAmec39IyEx_6qawtMGysU/edit?usp=sharing"",""สบก!AF24"")"),767020)</f>
        <v>767020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IFERROR(__xludf.DUMMYFUNCTION("IMPORTRANGE(""https://docs.google.com/spreadsheets/d/1Yj_ptqi66GCucihVvJfMjLAmec39IyEx_6qawtMGysU/edit?usp=sharing"",""สบก!AG24"")"),98050)</f>
        <v>98050</v>
      </c>
      <c r="M74" s="50">
        <f ca="1">L74</f>
        <v>98050</v>
      </c>
      <c r="N74" s="50">
        <f ca="1">IFERROR(__xludf.DUMMYFUNCTION("IMPORTRANGE(""https://docs.google.com/spreadsheets/d/1Yj_ptqi66GCucihVvJfMjLAmec39IyEx_6qawtMGysU/edit?usp=sharing"",""สบก!AK24"")"),98050)</f>
        <v>98050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189610</v>
      </c>
      <c r="O94" s="151">
        <f t="shared" ref="O94:O96" ca="1" si="53">IF(L94&gt;0,N94*100/L94,0)</f>
        <v>88.396270396270396</v>
      </c>
      <c r="P94" s="151">
        <f t="shared" ref="P94:P96" ca="1" si="54">IF(M94&gt;0,N94*100/M94,0)</f>
        <v>88.396270396270396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189610</v>
      </c>
      <c r="O96" s="156">
        <f t="shared" ca="1" si="53"/>
        <v>88.396270396270396</v>
      </c>
      <c r="P96" s="156">
        <f t="shared" ca="1" si="54"/>
        <v>88.396270396270396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IFERROR(__xludf.DUMMYFUNCTION("IMPORTRANGE(""https://docs.google.com/spreadsheets/d/1Yj_ptqi66GCucihVvJfMjLAmec39IyEx_6qawtMGysU/edit?usp=sharing"",""สบก!AS24"")"),97210)</f>
        <v>97210</v>
      </c>
      <c r="O98" s="168">
        <f ca="1">IF(L98&gt;0,N98*100/L98,0)</f>
        <v>79.615069615069615</v>
      </c>
      <c r="P98" s="168">
        <f ca="1">IF(M98&gt;0,N98*100/M98,0)</f>
        <v>79.615069615069615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85080</v>
      </c>
      <c r="M118" s="152">
        <f t="shared" ca="1" si="58"/>
        <v>85080</v>
      </c>
      <c r="N118" s="152">
        <f t="shared" ca="1" si="58"/>
        <v>60620</v>
      </c>
      <c r="O118" s="151">
        <f t="shared" ref="O118:O120" ca="1" si="59">IF(L118&gt;0,N118*100/L118,0)</f>
        <v>71.250587682181475</v>
      </c>
      <c r="P118" s="151">
        <f t="shared" ref="P118:P120" ca="1" si="60">IF(M118&gt;0,N118*100/M118,0)</f>
        <v>71.250587682181475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85080</v>
      </c>
      <c r="M120" s="88">
        <f t="shared" ca="1" si="62"/>
        <v>85080</v>
      </c>
      <c r="N120" s="88">
        <f t="shared" ca="1" si="62"/>
        <v>60620</v>
      </c>
      <c r="O120" s="156">
        <f t="shared" ca="1" si="59"/>
        <v>71.250587682181475</v>
      </c>
      <c r="P120" s="156">
        <f t="shared" ca="1" si="60"/>
        <v>71.250587682181475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85080</v>
      </c>
      <c r="M122" s="167">
        <f ca="1">IFERROR(__xludf.DUMMYFUNCTION("IMPORTRANGE(""https://docs.google.com/spreadsheets/d/1Yj_ptqi66GCucihVvJfMjLAmec39IyEx_6qawtMGysU/edit?usp=sharing"",""สบก!BA24"")"),85080)</f>
        <v>85080</v>
      </c>
      <c r="N122" s="168">
        <f ca="1">IFERROR(__xludf.DUMMYFUNCTION("IMPORTRANGE(""https://docs.google.com/spreadsheets/d/1Yj_ptqi66GCucihVvJfMjLAmec39IyEx_6qawtMGysU/edit?usp=sharing"",""สบก!BB24"")"),60620)</f>
        <v>60620</v>
      </c>
      <c r="O122" s="168">
        <f ca="1">IF(L122&gt;0,N122*100/L122,0)</f>
        <v>71.250587682181475</v>
      </c>
      <c r="P122" s="168">
        <f ca="1">IF(M122&gt;0,N122*100/M122,0)</f>
        <v>71.250587682181475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IFERROR(__xludf.DUMMYFUNCTION("IMPORTRANGE(""https://docs.google.com/spreadsheets/d/1Yj_ptqi66GCucihVvJfMjLAmec39IyEx_6qawtMGysU/edit?usp=sharing"",""สบก!AX24"")"),85080)</f>
        <v>85080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219100</v>
      </c>
      <c r="M140" s="152">
        <f t="shared" ca="1" si="64"/>
        <v>219100</v>
      </c>
      <c r="N140" s="152">
        <f t="shared" ca="1" si="64"/>
        <v>217683.12</v>
      </c>
      <c r="O140" s="151">
        <f t="shared" ref="O140:O142" ca="1" si="65">IF(L140&gt;0,N140*100/L140,0)</f>
        <v>99.353318119580095</v>
      </c>
      <c r="P140" s="151">
        <f t="shared" ref="P140:P142" ca="1" si="66">IF(M140&gt;0,N140*100/M140,0)</f>
        <v>99.353318119580095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219100</v>
      </c>
      <c r="M142" s="88">
        <f t="shared" ca="1" si="68"/>
        <v>219100</v>
      </c>
      <c r="N142" s="88">
        <f t="shared" ca="1" si="68"/>
        <v>217683.12</v>
      </c>
      <c r="O142" s="156">
        <f t="shared" ca="1" si="65"/>
        <v>99.353318119580095</v>
      </c>
      <c r="P142" s="156">
        <f t="shared" ca="1" si="66"/>
        <v>99.353318119580095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219100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IFERROR(__xludf.DUMMYFUNCTION("IMPORTRANGE(""https://docs.google.com/spreadsheets/d/1Yj_ptqi66GCucihVvJfMjLAmec39IyEx_6qawtMGysU/edit?usp=sharing"",""สบก!BK24"")"),217683.12)</f>
        <v>217683.12</v>
      </c>
      <c r="O144" s="168">
        <f ca="1">IF(L144&gt;0,N144*100/L144,0)</f>
        <v>99.353318119580095</v>
      </c>
      <c r="P144" s="168">
        <f ca="1">IF(M144&gt;0,N144*100/M144,0)</f>
        <v>99.353318119580095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IFERROR(__xludf.DUMMYFUNCTION("IMPORTRANGE(""https://docs.google.com/spreadsheets/d/1Yj_ptqi66GCucihVvJfMjLAmec39IyEx_6qawtMGysU/edit?usp=sharing"",""สบก!BG24"")"),219100)</f>
        <v>219100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IFERROR(__xludf.DUMMYFUNCTION("IMPORTRANGE(""https://docs.google.com/spreadsheets/d/11923uPwbBZFjjGgGUA6NLw09EwE0CqkOc4q9oUmW1yo/edit?usp=sharing"",""นครสวรรค์!J84"")"),143)</f>
        <v>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IFERROR(__xludf.DUMMYFUNCTION("IMPORTRANGE(""https://docs.google.com/spreadsheets/d/11923uPwbBZFjjGgGUA6NLw09EwE0CqkOc4q9oUmW1yo/edit?usp=sharing"",""นครสวรรค์!J85"")"),143)</f>
        <v>143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IFERROR(__xludf.DUMMYFUNCTION("IMPORTRANGE(""https://docs.google.com/spreadsheets/d/11923uPwbBZFjjGgGUA6NLw09EwE0CqkOc4q9oUmW1yo/edit?usp=sharing"",""นครสวรรค์!J114"")"),300000)</f>
        <v>300000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IFERROR(__xludf.DUMMYFUNCTION("IMPORTRANGE(""https://docs.google.com/spreadsheets/d/11923uPwbBZFjjGgGUA6NLw09EwE0CqkOc4q9oUmW1yo/edit?usp=sharing"",""นครสวรรค์!J125"")"),300000)</f>
        <v>300000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96715</v>
      </c>
      <c r="O250" s="151">
        <f t="shared" ref="O250:O252" ca="1" si="78">IF(L250&gt;0,N250*100/L250,0)</f>
        <v>108.6685393258427</v>
      </c>
      <c r="P250" s="151">
        <f t="shared" ref="P250:P252" ca="1" si="79">IF(M250&gt;0,N250*100/M250,0)</f>
        <v>108.6685393258427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96715</v>
      </c>
      <c r="O252" s="156">
        <f t="shared" ca="1" si="78"/>
        <v>108.6685393258427</v>
      </c>
      <c r="P252" s="156">
        <f t="shared" ca="1" si="79"/>
        <v>108.6685393258427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IFERROR(__xludf.DUMMYFUNCTION("IMPORTRANGE(""https://docs.google.com/spreadsheets/d/1Yj_ptqi66GCucihVvJfMjLAmec39IyEx_6qawtMGysU/edit?usp=sharing"",""สบก!CC24"")"),96715)</f>
        <v>96715</v>
      </c>
      <c r="O254" s="168">
        <f ca="1">IF(L254&gt;0,N254*100/L254,0)</f>
        <v>108.6685393258427</v>
      </c>
      <c r="P254" s="168">
        <f ca="1">IF(M254&gt;0,N254*100/M254,0)</f>
        <v>108.6685393258427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141793.85999999999</v>
      </c>
      <c r="O271" s="151">
        <f t="shared" ref="O271:O273" ca="1" si="84">IF(L271&gt;0,N271*100/L271,0)</f>
        <v>77.229771241830051</v>
      </c>
      <c r="P271" s="151">
        <f t="shared" ref="P271:P273" ca="1" si="85">IF(M271&gt;0,N271*100/M271,0)</f>
        <v>77.229771241830051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141793.85999999999</v>
      </c>
      <c r="O273" s="156">
        <f t="shared" ca="1" si="84"/>
        <v>77.229771241830051</v>
      </c>
      <c r="P273" s="156">
        <f t="shared" ca="1" si="85"/>
        <v>77.229771241830051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IFERROR(__xludf.DUMMYFUNCTION("IMPORTRANGE(""https://docs.google.com/spreadsheets/d/1Yj_ptqi66GCucihVvJfMjLAmec39IyEx_6qawtMGysU/edit?usp=sharing"",""สบก!CL24"")"),141793.86)</f>
        <v>141793.85999999999</v>
      </c>
      <c r="O275" s="168">
        <f ca="1">IF(L275&gt;0,N275*100/L275,0)</f>
        <v>77.229771241830051</v>
      </c>
      <c r="P275" s="168">
        <f ca="1">IF(M275&gt;0,N275*100/M275,0)</f>
        <v>77.229771241830051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IFERROR(__xludf.DUMMYFUNCTION("IMPORTRANGE(""https://docs.google.com/spreadsheets/d/11923uPwbBZFjjGgGUA6NLw09EwE0CqkOc4q9oUmW1yo/edit?usp=sharing"",""นครสวรรค์!J228"")"),318)</f>
        <v>318</v>
      </c>
      <c r="K328" s="317">
        <f ca="1">IF(I328&gt;0,J328*100/I328,0)</f>
        <v>70.198675496688736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1290250</v>
      </c>
      <c r="M329" s="152">
        <f t="shared" ca="1" si="98"/>
        <v>1329350</v>
      </c>
      <c r="N329" s="152">
        <f t="shared" ca="1" si="98"/>
        <v>1037728.1</v>
      </c>
      <c r="O329" s="151">
        <f t="shared" ref="O329:O331" ca="1" si="99">IF(L329&gt;0,N329*100/L329,0)</f>
        <v>80.428451850416579</v>
      </c>
      <c r="P329" s="151">
        <f t="shared" ref="P329:P331" ca="1" si="100">IF(M329&gt;0,N329*100/M329,0)</f>
        <v>78.062820175273629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1290250</v>
      </c>
      <c r="M331" s="88">
        <f t="shared" ca="1" si="102"/>
        <v>1329350</v>
      </c>
      <c r="N331" s="88">
        <f t="shared" ca="1" si="102"/>
        <v>1037728.1</v>
      </c>
      <c r="O331" s="156">
        <f t="shared" ca="1" si="99"/>
        <v>80.428451850416579</v>
      </c>
      <c r="P331" s="156">
        <f t="shared" ca="1" si="100"/>
        <v>78.062820175273629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IFERROR(__xludf.DUMMYFUNCTION("IMPORTRANGE(""https://docs.google.com/spreadsheets/d/1Yj_ptqi66GCucihVvJfMjLAmec39IyEx_6qawtMGysU/edit?usp=sharing"",""สบก!DL24"")"),1182350)</f>
        <v>1182350</v>
      </c>
      <c r="N333" s="168">
        <f ca="1">IFERROR(__xludf.DUMMYFUNCTION("IMPORTRANGE(""https://docs.google.com/spreadsheets/d/1Yj_ptqi66GCucihVvJfMjLAmec39IyEx_6qawtMGysU/edit?usp=sharing"",""สบก!DM24"")"),932728.1)</f>
        <v>932728.1</v>
      </c>
      <c r="O333" s="168">
        <f ca="1">IF(L333&gt;0,N333*100/L333,0)</f>
        <v>81.585663678110649</v>
      </c>
      <c r="P333" s="168">
        <f ca="1">IF(M333&gt;0,N333*100/M333,0)</f>
        <v>78.887647481710147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71.428571428571431</v>
      </c>
      <c r="P337" s="50">
        <f ca="1">IF(M337&gt;0,N337*100/M337,0)</f>
        <v>71.428571428571431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IFERROR(__xludf.DUMMYFUNCTION("IMPORTRANGE(""https://docs.google.com/spreadsheets/d/11923uPwbBZFjjGgGUA6NLw09EwE0CqkOc4q9oUmW1yo/edit?usp=sharing"",""นครสวรรค์!J234"")"),638)</f>
        <v>638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IFERROR(__xludf.DUMMYFUNCTION("IMPORTRANGE(""https://docs.google.com/spreadsheets/d/11923uPwbBZFjjGgGUA6NLw09EwE0CqkOc4q9oUmW1yo/edit?usp=sharing"",""นครสวรรค์!J235"")"),4506.21)</f>
        <v>4506.21</v>
      </c>
      <c r="K340" s="342">
        <f t="shared" ca="1" si="103"/>
        <v>100.13800000000001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IFERROR(__xludf.DUMMYFUNCTION("IMPORTRANGE(""https://docs.google.com/spreadsheets/d/11923uPwbBZFjjGgGUA6NLw09EwE0CqkOc4q9oUmW1yo/edit?usp=sharing"",""นครสวรรค์!J236"")"),387)</f>
        <v>387</v>
      </c>
      <c r="K341" s="342">
        <f t="shared" ca="1" si="103"/>
        <v>85.430463576158942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IFERROR(__xludf.DUMMYFUNCTION("IMPORTRANGE(""https://docs.google.com/spreadsheets/d/11923uPwbBZFjjGgGUA6NLw09EwE0CqkOc4q9oUmW1yo/edit?usp=sharing"",""นครสวรรค์!J237"")"),3359.07)</f>
        <v>3359.07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IFERROR(__xludf.DUMMYFUNCTION("IMPORTRANGE(""https://docs.google.com/spreadsheets/d/11923uPwbBZFjjGgGUA6NLw09EwE0CqkOc4q9oUmW1yo/edit?usp=sharing"",""นครสวรรค์!J240"")"),318)</f>
        <v>318</v>
      </c>
      <c r="K345" s="342">
        <f t="shared" ca="1" si="103"/>
        <v>70.198675496688736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IFERROR(__xludf.DUMMYFUNCTION("IMPORTRANGE(""https://docs.google.com/spreadsheets/d/11923uPwbBZFjjGgGUA6NLw09EwE0CqkOc4q9oUmW1yo/edit?usp=sharing"",""นครสวรรค์!J241"")"),3076.85999999999)</f>
        <v>3076.8599999999901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IFERROR(__xludf.DUMMYFUNCTION("IMPORTRANGE(""https://docs.google.com/spreadsheets/d/11923uPwbBZFjjGgGUA6NLw09EwE0CqkOc4q9oUmW1yo/edit?usp=sharing"",""นครสวรรค์!L242"")"),2299363)</f>
        <v>2299363</v>
      </c>
      <c r="M347" s="357"/>
      <c r="N347" s="357">
        <f ca="1">IFERROR(__xludf.DUMMYFUNCTION("IMPORTRANGE(""https://docs.google.com/spreadsheets/d/11923uPwbBZFjjGgGUA6NLw09EwE0CqkOc4q9oUmW1yo/edit?usp=sharing"",""นครสวรรค์!M242"")"),1140659.83)</f>
        <v>1140659.83</v>
      </c>
      <c r="O347" s="357">
        <f ca="1">+IF(L347&gt;0,N347*100/L347,0)</f>
        <v>49.607644812932975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IFERROR(__xludf.DUMMYFUNCTION("IMPORTRANGE(""https://docs.google.com/spreadsheets/d/11923uPwbBZFjjGgGUA6NLw09EwE0CqkOc4q9oUmW1yo/edit?usp=sharing"",""นครสวรรค์!M244"")"),239565)</f>
        <v>239565</v>
      </c>
      <c r="O349" s="372">
        <f ca="1">+IF(L349&gt;0,N349*100/L349,0)</f>
        <v>67.667994237776455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IFERROR(__xludf.DUMMYFUNCTION("IMPORTRANGE(""https://docs.google.com/spreadsheets/d/11923uPwbBZFjjGgGUA6NLw09EwE0CqkOc4q9oUmW1yo/edit?usp=sharing"",""นครสวรรค์!M247"")"),239565)</f>
        <v>239565</v>
      </c>
      <c r="O352" s="165">
        <f t="shared" ca="1" si="105"/>
        <v>67.667994237776455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IFERROR(__xludf.DUMMYFUNCTION("IMPORTRANGE(""https://docs.google.com/spreadsheets/d/11923uPwbBZFjjGgGUA6NLw09EwE0CqkOc4q9oUmW1yo/edit?usp=sharing"",""นครสวรรค์!M249"")"),239565)</f>
        <v>239565</v>
      </c>
      <c r="O354" s="168">
        <f t="shared" ca="1" si="105"/>
        <v>67.667994237776455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IFERROR(__xludf.DUMMYFUNCTION("IMPORTRANGE(""https://docs.google.com/spreadsheets/d/11923uPwbBZFjjGgGUA6NLw09EwE0CqkOc4q9oUmW1yo/edit?usp=sharing"",""นครสวรรค์!M252"")"),58660)</f>
        <v>58660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IFERROR(__xludf.DUMMYFUNCTION("IMPORTRANGE(""https://docs.google.com/spreadsheets/d/11923uPwbBZFjjGgGUA6NLw09EwE0CqkOc4q9oUmW1yo/edit?usp=sharing"",""นครสวรรค์!M253"")"),14405)</f>
        <v>14405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IFERROR(__xludf.DUMMYFUNCTION("IMPORTRANGE(""https://docs.google.com/spreadsheets/d/11923uPwbBZFjjGgGUA6NLw09EwE0CqkOc4q9oUmW1yo/edit?usp=sharing"",""นครสวรรค์!J272"")"),70)</f>
        <v>70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IFERROR(__xludf.DUMMYFUNCTION("IMPORTRANGE(""https://docs.google.com/spreadsheets/d/11923uPwbBZFjjGgGUA6NLw09EwE0CqkOc4q9oUmW1yo/edit?usp=sharing"",""นครสวรรค์!M275"")"),293516)</f>
        <v>293516</v>
      </c>
      <c r="O380" s="372">
        <f ca="1">+IF(L380&gt;0,N380*100/L380,0)</f>
        <v>28.537704663010928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IFERROR(__xludf.DUMMYFUNCTION("IMPORTRANGE(""https://docs.google.com/spreadsheets/d/11923uPwbBZFjjGgGUA6NLw09EwE0CqkOc4q9oUmW1yo/edit?usp=sharing"",""นครสวรรค์!M278"")"),293516)</f>
        <v>293516</v>
      </c>
      <c r="O383" s="165">
        <f t="shared" ca="1" si="109"/>
        <v>28.537704663010928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IFERROR(__xludf.DUMMYFUNCTION("IMPORTRANGE(""https://docs.google.com/spreadsheets/d/11923uPwbBZFjjGgGUA6NLw09EwE0CqkOc4q9oUmW1yo/edit?usp=sharing"",""นครสวรรค์!M280"")"),293516)</f>
        <v>293516</v>
      </c>
      <c r="O385" s="168">
        <f t="shared" ca="1" si="109"/>
        <v>28.537704663010928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IFERROR(__xludf.DUMMYFUNCTION("IMPORTRANGE(""https://docs.google.com/spreadsheets/d/11923uPwbBZFjjGgGUA6NLw09EwE0CqkOc4q9oUmW1yo/edit?usp=sharing"",""นครสวรรค์!M283"")"),89091)</f>
        <v>89091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IFERROR(__xludf.DUMMYFUNCTION("IMPORTRANGE(""https://docs.google.com/spreadsheets/d/11923uPwbBZFjjGgGUA6NLw09EwE0CqkOc4q9oUmW1yo/edit?usp=sharing"",""นครสวรรค์!M284"")"),10540)</f>
        <v>10540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IFERROR(__xludf.DUMMYFUNCTION("IMPORTRANGE(""https://docs.google.com/spreadsheets/d/11923uPwbBZFjjGgGUA6NLw09EwE0CqkOc4q9oUmW1yo/edit?usp=sharing"",""นครสวรรค์!M296"")"),147470)</f>
        <v>147470</v>
      </c>
      <c r="O401" s="372">
        <f ca="1">+IF(L401&gt;0,N401*100/L401,0)</f>
        <v>92.197561738043134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IFERROR(__xludf.DUMMYFUNCTION("IMPORTRANGE(""https://docs.google.com/spreadsheets/d/11923uPwbBZFjjGgGUA6NLw09EwE0CqkOc4q9oUmW1yo/edit?usp=sharing"",""นครสวรรค์!M299"")"),147470)</f>
        <v>147470</v>
      </c>
      <c r="O404" s="168">
        <f t="shared" ca="1" si="112"/>
        <v>92.197561738043134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IFERROR(__xludf.DUMMYFUNCTION("IMPORTRANGE(""https://docs.google.com/spreadsheets/d/11923uPwbBZFjjGgGUA6NLw09EwE0CqkOc4q9oUmW1yo/edit?usp=sharing"",""นครสวรรค์!M301"")"),147470)</f>
        <v>147470</v>
      </c>
      <c r="O406" s="168">
        <f t="shared" ca="1" si="112"/>
        <v>92.197561738043134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IFERROR(__xludf.DUMMYFUNCTION("IMPORTRANGE(""https://docs.google.com/spreadsheets/d/11923uPwbBZFjjGgGUA6NLw09EwE0CqkOc4q9oUmW1yo/edit?usp=sharing"",""นครสวรรค์!M305"")"),17420)</f>
        <v>17420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IFERROR(__xludf.DUMMYFUNCTION("IMPORTRANGE(""https://docs.google.com/spreadsheets/d/11923uPwbBZFjjGgGUA6NLw09EwE0CqkOc4q9oUmW1yo/edit?usp=sharing"",""นครสวรรค์!M350"")"),265306.83)</f>
        <v>265306.83</v>
      </c>
      <c r="O455" s="372">
        <f t="shared" ref="O455:O459" ca="1" si="116">+IF(L455&gt;0,N455*100/L455,0)</f>
        <v>55.999905015799037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IFERROR(__xludf.DUMMYFUNCTION("IMPORTRANGE(""https://docs.google.com/spreadsheets/d/11923uPwbBZFjjGgGUA6NLw09EwE0CqkOc4q9oUmW1yo/edit?usp=sharing"",""นครสวรรค์!M352"")"),265306.83)</f>
        <v>265306.83</v>
      </c>
      <c r="O457" s="168">
        <f t="shared" ca="1" si="116"/>
        <v>55.999905015799037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IFERROR(__xludf.DUMMYFUNCTION("IMPORTRANGE(""https://docs.google.com/spreadsheets/d/11923uPwbBZFjjGgGUA6NLw09EwE0CqkOc4q9oUmW1yo/edit?usp=sharing"",""นครสวรรค์!M354"")"),265306.83)</f>
        <v>265306.83</v>
      </c>
      <c r="O459" s="168">
        <f t="shared" ca="1" si="116"/>
        <v>55.999905015799037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IFERROR(__xludf.DUMMYFUNCTION("IMPORTRANGE(""https://docs.google.com/spreadsheets/d/11923uPwbBZFjjGgGUA6NLw09EwE0CqkOc4q9oUmW1yo/edit?usp=sharing"",""นครสวรรค์!M358"")"),265306.83)</f>
        <v>265306.83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IFERROR(__xludf.DUMMYFUNCTION("IMPORTRANGE(""https://docs.google.com/spreadsheets/d/11923uPwbBZFjjGgGUA6NLw09EwE0CqkOc4q9oUmW1yo/edit?usp=sharing"",""นครสวรรค์!J368"")"),45976.51)</f>
        <v>45976.51</v>
      </c>
      <c r="K473" s="201">
        <f t="shared" ca="1" si="117"/>
        <v>100.00110927440404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IFERROR(__xludf.DUMMYFUNCTION("IMPORTRANGE(""https://docs.google.com/spreadsheets/d/11923uPwbBZFjjGgGUA6NLw09EwE0CqkOc4q9oUmW1yo/edit?usp=sharing"",""นครสวรรค์!J372"")"),7556)</f>
        <v>7556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IFERROR(__xludf.DUMMYFUNCTION("IMPORTRANGE(""https://docs.google.com/spreadsheets/d/11923uPwbBZFjjGgGUA6NLw09EwE0CqkOc4q9oUmW1yo/edit?usp=sharing"",""นครสวรรค์!J378"")"),41399)</f>
        <v>41399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IFERROR(__xludf.DUMMYFUNCTION("IMPORTRANGE(""https://docs.google.com/spreadsheets/d/11923uPwbBZFjjGgGUA6NLw09EwE0CqkOc4q9oUmW1yo/edit?usp=sharing"",""นครสวรรค์!J379"")"),3121)</f>
        <v>3121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IFERROR(__xludf.DUMMYFUNCTION("IMPORTRANGE(""https://docs.google.com/spreadsheets/d/11923uPwbBZFjjGgGUA6NLw09EwE0CqkOc4q9oUmW1yo/edit?usp=sharing"",""นครสวรรค์!J380"")"),204)</f>
        <v>204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IFERROR(__xludf.DUMMYFUNCTION("IMPORTRANGE(""https://docs.google.com/spreadsheets/d/11923uPwbBZFjjGgGUA6NLw09EwE0CqkOc4q9oUmW1yo/edit?usp=sharing"",""นครสวรรค์!J381"")"),22)</f>
        <v>22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IFERROR(__xludf.DUMMYFUNCTION("IMPORTRANGE(""https://docs.google.com/spreadsheets/d/11923uPwbBZFjjGgGUA6NLw09EwE0CqkOc4q9oUmW1yo/edit?usp=sharing"",""นครสวรรค์!J382"")"),1272)</f>
        <v>1272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IFERROR(__xludf.DUMMYFUNCTION("IMPORTRANGE(""https://docs.google.com/spreadsheets/d/11923uPwbBZFjjGgGUA6NLw09EwE0CqkOc4q9oUmW1yo/edit?usp=sharing"",""นครสวรรค์!J383"")"),115)</f>
        <v>115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IFERROR(__xludf.DUMMYFUNCTION("IMPORTRANGE(""https://docs.google.com/spreadsheets/d/11923uPwbBZFjjGgGUA6NLw09EwE0CqkOc4q9oUmW1yo/edit?usp=sharing"",""นครสวรรค์!J384"")"),1272)</f>
        <v>1272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IFERROR(__xludf.DUMMYFUNCTION("IMPORTRANGE(""https://docs.google.com/spreadsheets/d/11923uPwbBZFjjGgGUA6NLw09EwE0CqkOc4q9oUmW1yo/edit?usp=sharing"",""นครสวรรค์!J385"")"),115)</f>
        <v>115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IFERROR(__xludf.DUMMYFUNCTION("IMPORTRANGE(""https://docs.google.com/spreadsheets/d/11923uPwbBZFjjGgGUA6NLw09EwE0CqkOc4q9oUmW1yo/edit?usp=sharing"",""นครสวรรค์!J388"")"),3102)</f>
        <v>3102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IFERROR(__xludf.DUMMYFUNCTION("IMPORTRANGE(""https://docs.google.com/spreadsheets/d/11923uPwbBZFjjGgGUA6NLw09EwE0CqkOc4q9oUmW1yo/edit?usp=sharing"",""นครสวรรค์!J389"")"),189)</f>
        <v>189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IFERROR(__xludf.DUMMYFUNCTION("IMPORTRANGE(""https://docs.google.com/spreadsheets/d/11923uPwbBZFjjGgGUA6NLw09EwE0CqkOc4q9oUmW1yo/edit?usp=sharing"",""นครสวรรค์!J392"")"),14262)</f>
        <v>14262</v>
      </c>
      <c r="K497" s="444">
        <f t="shared" ca="1" si="117"/>
        <v>100.00701213098661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IFERROR(__xludf.DUMMYFUNCTION("IMPORTRANGE(""https://docs.google.com/spreadsheets/d/11923uPwbBZFjjGgGUA6NLw09EwE0CqkOc4q9oUmW1yo/edit?usp=sharing"",""นครสวรรค์!J393"")"),14262)</f>
        <v>14262</v>
      </c>
      <c r="K498" s="163">
        <f t="shared" ca="1" si="117"/>
        <v>100.00701213098661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IFERROR(__xludf.DUMMYFUNCTION("IMPORTRANGE(""https://docs.google.com/spreadsheets/d/11923uPwbBZFjjGgGUA6NLw09EwE0CqkOc4q9oUmW1yo/edit?usp=sharing"",""นครสวรรค์!J394"")"),770)</f>
        <v>770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IFERROR(__xludf.DUMMYFUNCTION("IMPORTRANGE(""https://docs.google.com/spreadsheets/d/11923uPwbBZFjjGgGUA6NLw09EwE0CqkOc4q9oUmW1yo/edit?usp=sharing"",""นครสวรรค์!J395"")"),14175)</f>
        <v>14175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IFERROR(__xludf.DUMMYFUNCTION("IMPORTRANGE(""https://docs.google.com/spreadsheets/d/11923uPwbBZFjjGgGUA6NLw09EwE0CqkOc4q9oUmW1yo/edit?usp=sharing"",""นครสวรรค์!J396"")"),766)</f>
        <v>766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IFERROR(__xludf.DUMMYFUNCTION("IMPORTRANGE(""https://docs.google.com/spreadsheets/d/11923uPwbBZFjjGgGUA6NLw09EwE0CqkOc4q9oUmW1yo/edit?usp=sharing"",""นครสวรรค์!J397"")"),5473)</f>
        <v>5473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IFERROR(__xludf.DUMMYFUNCTION("IMPORTRANGE(""https://docs.google.com/spreadsheets/d/11923uPwbBZFjjGgGUA6NLw09EwE0CqkOc4q9oUmW1yo/edit?usp=sharing"",""นครสวรรค์!J398"")"),286)</f>
        <v>286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IFERROR(__xludf.DUMMYFUNCTION("IMPORTRANGE(""https://docs.google.com/spreadsheets/d/11923uPwbBZFjjGgGUA6NLw09EwE0CqkOc4q9oUmW1yo/edit?usp=sharing"",""นครสวรรค์!J399"")"),8702)</f>
        <v>8702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IFERROR(__xludf.DUMMYFUNCTION("IMPORTRANGE(""https://docs.google.com/spreadsheets/d/11923uPwbBZFjjGgGUA6NLw09EwE0CqkOc4q9oUmW1yo/edit?usp=sharing"",""นครสวรรค์!J400"")"),480)</f>
        <v>480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IFERROR(__xludf.DUMMYFUNCTION("IMPORTRANGE(""https://docs.google.com/spreadsheets/d/11923uPwbBZFjjGgGUA6NLw09EwE0CqkOc4q9oUmW1yo/edit?usp=sharing"",""นครสวรรค์!J403"")"),87)</f>
        <v>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IFERROR(__xludf.DUMMYFUNCTION("IMPORTRANGE(""https://docs.google.com/spreadsheets/d/11923uPwbBZFjjGgGUA6NLw09EwE0CqkOc4q9oUmW1yo/edit?usp=sharing"",""นครสวรรค์!J405"")"),19)</f>
        <v>19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IFERROR(__xludf.DUMMYFUNCTION("IMPORTRANGE(""https://docs.google.com/spreadsheets/d/11923uPwbBZFjjGgGUA6NLw09EwE0CqkOc4q9oUmW1yo/edit?usp=sharing"",""นครสวรรค์!J407"")"),68)</f>
        <v>68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IFERROR(__xludf.DUMMYFUNCTION("IMPORTRANGE(""https://docs.google.com/spreadsheets/d/11923uPwbBZFjjGgGUA6NLw09EwE0CqkOc4q9oUmW1yo/edit?usp=sharing"",""นครสวรรค์!J420"")"),209)</f>
        <v>209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IFERROR(__xludf.DUMMYFUNCTION("IMPORTRANGE(""https://docs.google.com/spreadsheets/d/11923uPwbBZFjjGgGUA6NLw09EwE0CqkOc4q9oUmW1yo/edit?usp=sharing"",""นครสวรรค์!J421"")"),20)</f>
        <v>20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IFERROR(__xludf.DUMMYFUNCTION("IMPORTRANGE(""https://docs.google.com/spreadsheets/d/11923uPwbBZFjjGgGUA6NLw09EwE0CqkOc4q9oUmW1yo/edit?usp=sharing"",""นครสวรรค์!J422"")"),80)</f>
        <v>80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IFERROR(__xludf.DUMMYFUNCTION("IMPORTRANGE(""https://docs.google.com/spreadsheets/d/11923uPwbBZFjjGgGUA6NLw09EwE0CqkOc4q9oUmW1yo/edit?usp=sharing"",""นครสวรรค์!J424"")"),129)</f>
        <v>129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IFERROR(__xludf.DUMMYFUNCTION("IMPORTRANGE(""https://docs.google.com/spreadsheets/d/11923uPwbBZFjjGgGUA6NLw09EwE0CqkOc4q9oUmW1yo/edit?usp=sharing"",""นครสวรรค์!J459"")"),3687)</f>
        <v>3687</v>
      </c>
      <c r="K564" s="371">
        <f ca="1">IF(I564&gt;0,J564*100/I564,0)</f>
        <v>134.07272727272726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IFERROR(__xludf.DUMMYFUNCTION("IMPORTRANGE(""https://docs.google.com/spreadsheets/d/11923uPwbBZFjjGgGUA6NLw09EwE0CqkOc4q9oUmW1yo/edit?usp=sharing"",""นครสวรรค์!M459"")"),99225)</f>
        <v>99225</v>
      </c>
      <c r="O564" s="372">
        <f t="shared" ref="O564:O568" ca="1" si="122">+IF(L564&gt;0,N564*100/L564,0)</f>
        <v>70.794092465753423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IFERROR(__xludf.DUMMYFUNCTION("IMPORTRANGE(""https://docs.google.com/spreadsheets/d/11923uPwbBZFjjGgGUA6NLw09EwE0CqkOc4q9oUmW1yo/edit?usp=sharing"",""นครสวรรค์!M461"")"),99225)</f>
        <v>99225</v>
      </c>
      <c r="O566" s="168">
        <f t="shared" ca="1" si="122"/>
        <v>70.794092465753423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IFERROR(__xludf.DUMMYFUNCTION("IMPORTRANGE(""https://docs.google.com/spreadsheets/d/11923uPwbBZFjjGgGUA6NLw09EwE0CqkOc4q9oUmW1yo/edit?usp=sharing"",""นครสวรรค์!M463"")"),99225)</f>
        <v>99225</v>
      </c>
      <c r="O568" s="168">
        <f t="shared" ca="1" si="122"/>
        <v>70.794092465753423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IFERROR(__xludf.DUMMYFUNCTION("IMPORTRANGE(""https://docs.google.com/spreadsheets/d/11923uPwbBZFjjGgGUA6NLw09EwE0CqkOc4q9oUmW1yo/edit?usp=sharing"",""นครสวรรค์!M466"")"),79926)</f>
        <v>79926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IFERROR(__xludf.DUMMYFUNCTION("IMPORTRANGE(""https://docs.google.com/spreadsheets/d/11923uPwbBZFjjGgGUA6NLw09EwE0CqkOc4q9oUmW1yo/edit?usp=sharing"",""นครสวรรค์!M467"")"),19299)</f>
        <v>19299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IFERROR(__xludf.DUMMYFUNCTION("IMPORTRANGE(""https://docs.google.com/spreadsheets/d/11923uPwbBZFjjGgGUA6NLw09EwE0CqkOc4q9oUmW1yo/edit?usp=sharing"",""นครสวรรค์!J468"")"),3687)</f>
        <v>3687</v>
      </c>
      <c r="K573" s="201">
        <f ca="1">IF(I573&gt;0,J573*100/I573,0)</f>
        <v>134.07272727272726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IFERROR(__xludf.DUMMYFUNCTION("IMPORTRANGE(""https://docs.google.com/spreadsheets/d/11923uPwbBZFjjGgGUA6NLw09EwE0CqkOc4q9oUmW1yo/edit?usp=sharing"",""นครสวรรค์!J472"")"),3359)</f>
        <v>3359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IFERROR(__xludf.DUMMYFUNCTION("IMPORTRANGE(""https://docs.google.com/spreadsheets/d/11923uPwbBZFjjGgGUA6NLw09EwE0CqkOc4q9oUmW1yo/edit?usp=sharing"",""นครสวรรค์!J484"")"),3)</f>
        <v>3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IFERROR(__xludf.DUMMYFUNCTION("IMPORTRANGE(""https://docs.google.com/spreadsheets/d/11923uPwbBZFjjGgGUA6NLw09EwE0CqkOc4q9oUmW1yo/edit?usp=sharing"",""นครสวรรค์!J485"")"),12.6)</f>
        <v>12.6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IFERROR(__xludf.DUMMYFUNCTION("IMPORTRANGE(""https://docs.google.com/spreadsheets/d/11923uPwbBZFjjGgGUA6NLw09EwE0CqkOc4q9oUmW1yo/edit?usp=sharing"",""นครสวรรค์!J487"")"),1.47)</f>
        <v>1.47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IFERROR(__xludf.DUMMYFUNCTION("IMPORTRANGE(""https://docs.google.com/spreadsheets/d/11923uPwbBZFjjGgGUA6NLw09EwE0CqkOc4q9oUmW1yo/edit?usp=sharing"",""นครสวรรค์!J491"")"),1.47)</f>
        <v>1.47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IFERROR(__xludf.DUMMYFUNCTION("IMPORTRANGE(""https://docs.google.com/spreadsheets/d/11923uPwbBZFjjGgGUA6NLw09EwE0CqkOc4q9oUmW1yo/edit?usp=sharing"",""นครสวรรค์!L492"")"),2600)</f>
        <v>2600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IFERROR(__xludf.DUMMYFUNCTION("IMPORTRANGE(""https://docs.google.com/spreadsheets/d/11923uPwbBZFjjGgGUA6NLw09EwE0CqkOc4q9oUmW1yo/edit?usp=sharing"",""นครสวรรค์!L494"")"),2600)</f>
        <v>2600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IFERROR(__xludf.DUMMYFUNCTION("IMPORTRANGE(""https://docs.google.com/spreadsheets/d/11923uPwbBZFjjGgGUA6NLw09EwE0CqkOc4q9oUmW1yo/edit?usp=sharing"",""นครสวรรค์!L496"")"),2600)</f>
        <v>2600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IFERROR(__xludf.DUMMYFUNCTION("IMPORTRANGE(""https://docs.google.com/spreadsheets/d/11923uPwbBZFjjGgGUA6NLw09EwE0CqkOc4q9oUmW1yo/edit?usp=sharing"",""นครสวรรค์!J525"")"),632088.09)</f>
        <v>632088.09</v>
      </c>
      <c r="K630" s="342">
        <f t="shared" ca="1" si="129"/>
        <v>12.678696084205507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IFERROR(__xludf.DUMMYFUNCTION("IMPORTRANGE(""https://docs.google.com/spreadsheets/d/11923uPwbBZFjjGgGUA6NLw09EwE0CqkOc4q9oUmW1yo/edit?usp=sharing"",""นครสวรรค์!J526"")"),224)</f>
        <v>224</v>
      </c>
      <c r="K631" s="342">
        <f t="shared" ca="1" si="129"/>
        <v>84.21052631578948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IFERROR(__xludf.DUMMYFUNCTION("IMPORTRANGE(""https://docs.google.com/spreadsheets/d/11923uPwbBZFjjGgGUA6NLw09EwE0CqkOc4q9oUmW1yo/edit?usp=sharing"",""นครสวรรค์!J527"")"),17689219.2)</f>
        <v>17689219.199999999</v>
      </c>
      <c r="K632" s="342">
        <f t="shared" ca="1" si="129"/>
        <v>34.426624531979378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IFERROR(__xludf.DUMMYFUNCTION("IMPORTRANGE(""https://docs.google.com/spreadsheets/d/11923uPwbBZFjjGgGUA6NLw09EwE0CqkOc4q9oUmW1yo/edit?usp=sharing"",""นครสวรรค์!J528"")"),2795)</f>
        <v>2795</v>
      </c>
      <c r="K633" s="342">
        <f t="shared" ca="1" si="129"/>
        <v>65.030246626337828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IFERROR(__xludf.DUMMYFUNCTION("IMPORTRANGE(""https://docs.google.com/spreadsheets/d/11923uPwbBZFjjGgGUA6NLw09EwE0CqkOc4q9oUmW1yo/edit?usp=sharing"",""นครสวรรค์!J529"")"),1260000)</f>
        <v>1260000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IFERROR(__xludf.DUMMYFUNCTION("IMPORTRANGE(""https://docs.google.com/spreadsheets/d/11923uPwbBZFjjGgGUA6NLw09EwE0CqkOc4q9oUmW1yo/edit?usp=sharing"",""นครสวรรค์!J530"")"),63)</f>
        <v>63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29190</v>
      </c>
      <c r="O636" s="510">
        <f t="shared" ref="O636:O640" ca="1" si="130">+IF(L636&gt;0,N636*100/L636,0)</f>
        <v>21.134561778228289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29190</v>
      </c>
      <c r="O638" s="522">
        <f t="shared" ca="1" si="130"/>
        <v>21.134561778228289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29190</v>
      </c>
      <c r="O640" s="522">
        <f t="shared" ca="1" si="130"/>
        <v>21.134561778228289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29190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IFERROR(__xludf.DUMMYFUNCTION("IMPORTRANGE(""https://docs.google.com/spreadsheets/d/11923uPwbBZFjjGgGUA6NLw09EwE0CqkOc4q9oUmW1yo/edit?usp=sharing"",""นครสวรรค์!M546"")"),11340)</f>
        <v>11340</v>
      </c>
      <c r="O651" s="537">
        <f t="shared" ca="1" si="132"/>
        <v>75.599999999999994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IFERROR(__xludf.DUMMYFUNCTION("IMPORTRANGE(""https://docs.google.com/spreadsheets/d/11923uPwbBZFjjGgGUA6NLw09EwE0CqkOc4q9oUmW1yo/edit?usp=sharing"",""นครสวรรค์!J556"")"),43)</f>
        <v>43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IFERROR(__xludf.DUMMYFUNCTION("IMPORTRANGE(""https://docs.google.com/spreadsheets/d/11923uPwbBZFjjGgGUA6NLw09EwE0CqkOc4q9oUmW1yo/edit?usp=sharing"",""นครสวรรค์!J557"")"),47)</f>
        <v>47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IFERROR(__xludf.DUMMYFUNCTION("IMPORTRANGE(""https://docs.google.com/spreadsheets/d/11923uPwbBZFjjGgGUA6NLw09EwE0CqkOc4q9oUmW1yo/edit?usp=sharing"",""นครสวรรค์!J558"")"),860.17)</f>
        <v>860.17</v>
      </c>
      <c r="K663" s="537">
        <f ca="1">IF(I663&gt;0,J663*100/I663,0)</f>
        <v>33.27543520309478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14103377</v>
      </c>
      <c r="M8" s="23">
        <f t="shared" ca="1" si="0"/>
        <v>11474883</v>
      </c>
      <c r="N8" s="23">
        <f t="shared" ca="1" si="0"/>
        <v>12072739.66</v>
      </c>
      <c r="O8" s="22">
        <f t="shared" ref="O8:O16" ca="1" si="1">IF(L8&gt;0,N8*100/L8,0)</f>
        <v>85.601765165888992</v>
      </c>
      <c r="P8" s="22">
        <f t="shared" ref="P8:P16" ca="1" si="2">IF(M8&gt;0,N8*100/M8,0)</f>
        <v>105.21013294863225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14103377</v>
      </c>
      <c r="M10" s="30">
        <f t="shared" ca="1" si="4"/>
        <v>11474883</v>
      </c>
      <c r="N10" s="30">
        <f t="shared" ca="1" si="4"/>
        <v>12072739.66</v>
      </c>
      <c r="O10" s="29">
        <f t="shared" ca="1" si="1"/>
        <v>85.601765165888992</v>
      </c>
      <c r="P10" s="29">
        <f t="shared" ca="1" si="2"/>
        <v>105.21013294863225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6852477</v>
      </c>
      <c r="M12" s="39">
        <f t="shared" ca="1" si="6"/>
        <v>4223983</v>
      </c>
      <c r="N12" s="39">
        <f t="shared" ca="1" si="6"/>
        <v>5058139.66</v>
      </c>
      <c r="O12" s="39">
        <f t="shared" ca="1" si="1"/>
        <v>73.814763041160148</v>
      </c>
      <c r="P12" s="39">
        <f t="shared" ca="1" si="2"/>
        <v>119.74810646728456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2155138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4697339</v>
      </c>
      <c r="M14" s="39">
        <f t="shared" si="8"/>
        <v>0</v>
      </c>
      <c r="N14" s="39">
        <f t="shared" ca="1" si="8"/>
        <v>1401385.81</v>
      </c>
      <c r="O14" s="39">
        <f t="shared" ca="1" si="1"/>
        <v>29.833610263172403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7250900</v>
      </c>
      <c r="M16" s="39">
        <f t="shared" ca="1" si="10"/>
        <v>7250900</v>
      </c>
      <c r="N16" s="39">
        <f t="shared" ca="1" si="10"/>
        <v>7014600</v>
      </c>
      <c r="O16" s="50">
        <f t="shared" ca="1" si="1"/>
        <v>96.741094208994753</v>
      </c>
      <c r="P16" s="50">
        <f t="shared" ca="1" si="2"/>
        <v>96.741094208994753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11352783</v>
      </c>
      <c r="M18" s="23">
        <f t="shared" ca="1" si="11"/>
        <v>11474883</v>
      </c>
      <c r="N18" s="23">
        <f t="shared" ca="1" si="11"/>
        <v>10671353.85</v>
      </c>
      <c r="O18" s="22">
        <f t="shared" ref="O18:O20" ca="1" si="12">IF(L18&gt;0,N18*100/L18,0)</f>
        <v>93.997690698395274</v>
      </c>
      <c r="P18" s="22">
        <f t="shared" ref="P18:P26" ca="1" si="13">IF(M18&gt;0,N18*100/M18,0)</f>
        <v>92.997495922180647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11352783</v>
      </c>
      <c r="M20" s="30">
        <f t="shared" ca="1" si="15"/>
        <v>11474883</v>
      </c>
      <c r="N20" s="30">
        <f t="shared" ca="1" si="15"/>
        <v>10671353.85</v>
      </c>
      <c r="O20" s="29">
        <f t="shared" ca="1" si="12"/>
        <v>93.997690698395274</v>
      </c>
      <c r="P20" s="29">
        <f t="shared" ca="1" si="13"/>
        <v>92.997495922180647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4101883</v>
      </c>
      <c r="M22" s="42">
        <f t="shared" ca="1" si="18"/>
        <v>4223983</v>
      </c>
      <c r="N22" s="39">
        <f t="shared" ca="1" si="18"/>
        <v>3656753.8499999996</v>
      </c>
      <c r="O22" s="39">
        <f t="shared" ca="1" si="17"/>
        <v>89.148175362388429</v>
      </c>
      <c r="P22" s="39">
        <f t="shared" ca="1" si="13"/>
        <v>86.571225547072501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2155138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1946745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7250900</v>
      </c>
      <c r="M26" s="50">
        <f t="shared" ca="1" si="22"/>
        <v>7250900</v>
      </c>
      <c r="N26" s="50">
        <f t="shared" ca="1" si="22"/>
        <v>7014600</v>
      </c>
      <c r="O26" s="50">
        <f t="shared" ca="1" si="17"/>
        <v>96.741094208994753</v>
      </c>
      <c r="P26" s="50">
        <f t="shared" ca="1" si="13"/>
        <v>96.741094208994753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2750594</v>
      </c>
      <c r="M28" s="23">
        <f t="shared" si="23"/>
        <v>0</v>
      </c>
      <c r="N28" s="23">
        <f t="shared" ca="1" si="23"/>
        <v>1401385.81</v>
      </c>
      <c r="O28" s="22">
        <f t="shared" ref="O28:O30" ca="1" si="24">IF(L28&gt;0,N28*100/L28,0)</f>
        <v>50.948479128508239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2750594</v>
      </c>
      <c r="M30" s="30">
        <f t="shared" si="27"/>
        <v>0</v>
      </c>
      <c r="N30" s="30">
        <f t="shared" ca="1" si="27"/>
        <v>1401385.81</v>
      </c>
      <c r="O30" s="29">
        <f t="shared" ca="1" si="24"/>
        <v>50.948479128508239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2750594</v>
      </c>
      <c r="M32" s="39">
        <f t="shared" si="30"/>
        <v>0</v>
      </c>
      <c r="N32" s="39">
        <f t="shared" ca="1" si="30"/>
        <v>1401385.81</v>
      </c>
      <c r="O32" s="39">
        <f t="shared" ca="1" si="29"/>
        <v>50.948479128508239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2750594</v>
      </c>
      <c r="M34" s="39">
        <f t="shared" si="32"/>
        <v>0</v>
      </c>
      <c r="N34" s="39">
        <f t="shared" ca="1" si="32"/>
        <v>1401385.81</v>
      </c>
      <c r="O34" s="39">
        <f t="shared" ca="1" si="29"/>
        <v>50.948479128508239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11352783</v>
      </c>
      <c r="M37" s="55">
        <f t="shared" ca="1" si="33"/>
        <v>11474883</v>
      </c>
      <c r="N37" s="55">
        <f t="shared" ca="1" si="33"/>
        <v>10671353.85</v>
      </c>
      <c r="O37" s="56">
        <f t="shared" ca="1" si="29"/>
        <v>93.997690698395274</v>
      </c>
      <c r="P37" s="56">
        <f t="shared" ca="1" si="25"/>
        <v>92.997495922180647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7500800</v>
      </c>
      <c r="M41" s="79">
        <f t="shared" ca="1" si="34"/>
        <v>7500800</v>
      </c>
      <c r="N41" s="79">
        <f t="shared" ca="1" si="34"/>
        <v>7151014.3399999999</v>
      </c>
      <c r="O41" s="78">
        <f t="shared" ref="O41:O43" ca="1" si="35">IF(L41&gt;0,N41*100/L41,0)</f>
        <v>95.336688619880547</v>
      </c>
      <c r="P41" s="78">
        <f t="shared" ref="P41:P43" ca="1" si="36">IF(M41&gt;0,N41*100/M41,0)</f>
        <v>95.336688619880547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7500800</v>
      </c>
      <c r="M43" s="79">
        <f t="shared" ca="1" si="38"/>
        <v>7500800</v>
      </c>
      <c r="N43" s="79">
        <f t="shared" ca="1" si="38"/>
        <v>7151014.3399999999</v>
      </c>
      <c r="O43" s="78">
        <f t="shared" ca="1" si="35"/>
        <v>95.336688619880547</v>
      </c>
      <c r="P43" s="78">
        <f t="shared" ca="1" si="36"/>
        <v>95.336688619880547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IFERROR(__xludf.DUMMYFUNCTION("IMPORTRANGE(""https://docs.google.com/spreadsheets/d/1Yj_ptqi66GCucihVvJfMjLAmec39IyEx_6qawtMGysU/edit?usp=sharing"",""สบก!Q25"")"),740500)</f>
        <v>740500</v>
      </c>
      <c r="N45" s="50">
        <f ca="1">IFERROR(__xludf.DUMMYFUNCTION("IMPORTRANGE(""https://docs.google.com/spreadsheets/d/1Yj_ptqi66GCucihVvJfMjLAmec39IyEx_6qawtMGysU/edit?usp=sharing"",""สบก!R25"")"),627014.34)</f>
        <v>627014.34</v>
      </c>
      <c r="O45" s="39">
        <f ca="1">IF(L45&gt;0,N45*100/L45,0)</f>
        <v>84.674455097906815</v>
      </c>
      <c r="P45" s="39">
        <f ca="1">IF(M45&gt;0,N45*100/M45,0)</f>
        <v>84.674455097906815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IFERROR(__xludf.DUMMYFUNCTION("IMPORTRANGE(""https://docs.google.com/spreadsheets/d/1Yj_ptqi66GCucihVvJfMjLAmec39IyEx_6qawtMGysU/edit?usp=sharing"",""สบก!O25"")"),6760300)</f>
        <v>6760300</v>
      </c>
      <c r="M49" s="50">
        <f ca="1">L49</f>
        <v>6760300</v>
      </c>
      <c r="N49" s="50">
        <f ca="1">IFERROR(__xludf.DUMMYFUNCTION("IMPORTRANGE(""https://docs.google.com/spreadsheets/d/1Yj_ptqi66GCucihVvJfMjLAmec39IyEx_6qawtMGysU/edit?usp=sharing"",""สบก!S25"")"),6524000)</f>
        <v>6524000</v>
      </c>
      <c r="O49" s="50">
        <f ca="1">IF(L49&gt;0,N49*100/L49,0)</f>
        <v>96.504592991435288</v>
      </c>
      <c r="P49" s="50">
        <f ca="1">IF(M49&gt;0,N49*100/M49,0)</f>
        <v>96.504592991435288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681138</v>
      </c>
      <c r="M53" s="121">
        <f t="shared" ca="1" si="39"/>
        <v>681138</v>
      </c>
      <c r="N53" s="121">
        <f t="shared" ca="1" si="39"/>
        <v>619988</v>
      </c>
      <c r="O53" s="120">
        <f t="shared" ref="O53:O55" ca="1" si="40">IF(L53&gt;0,N53*100/L53,0)</f>
        <v>91.022377256884795</v>
      </c>
      <c r="P53" s="120">
        <f t="shared" ref="P53:P55" ca="1" si="41">IF(M53&gt;0,N53*100/M53,0)</f>
        <v>91.022377256884795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681138</v>
      </c>
      <c r="M55" s="121">
        <f t="shared" ca="1" si="43"/>
        <v>681138</v>
      </c>
      <c r="N55" s="121">
        <f t="shared" ca="1" si="43"/>
        <v>619988</v>
      </c>
      <c r="O55" s="120">
        <f t="shared" ca="1" si="40"/>
        <v>91.022377256884795</v>
      </c>
      <c r="P55" s="120">
        <f t="shared" ca="1" si="41"/>
        <v>91.022377256884795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681138</v>
      </c>
      <c r="M57" s="50">
        <f ca="1">IFERROR(__xludf.DUMMYFUNCTION("IMPORTRANGE(""https://docs.google.com/spreadsheets/d/1Yj_ptqi66GCucihVvJfMjLAmec39IyEx_6qawtMGysU/edit?usp=sharing"",""สบก!Z25"")"),681138)</f>
        <v>681138</v>
      </c>
      <c r="N57" s="50">
        <f ca="1">IFERROR(__xludf.DUMMYFUNCTION("IMPORTRANGE(""https://docs.google.com/spreadsheets/d/1Yj_ptqi66GCucihVvJfMjLAmec39IyEx_6qawtMGysU/edit?usp=sharing"",""สบก!AA25"")"),619988)</f>
        <v>619988</v>
      </c>
      <c r="O57" s="39">
        <f ca="1">IF(L57&gt;0,N57*100/L57,0)</f>
        <v>91.022377256884795</v>
      </c>
      <c r="P57" s="39">
        <f ca="1">IF(M57&gt;0,N57*100/M57,0)</f>
        <v>91.022377256884795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IFERROR(__xludf.DUMMYFUNCTION("IMPORTRANGE(""https://docs.google.com/spreadsheets/d/1Yj_ptqi66GCucihVvJfMjLAmec39IyEx_6qawtMGysU/edit?usp=sharing"",""สบก!V25"")"),681138)</f>
        <v>681138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963820</v>
      </c>
      <c r="M66" s="152">
        <f t="shared" ca="1" si="45"/>
        <v>963820</v>
      </c>
      <c r="N66" s="152">
        <f t="shared" ca="1" si="45"/>
        <v>934303.9</v>
      </c>
      <c r="O66" s="151">
        <f t="shared" ref="O66:O68" ca="1" si="46">IF(L66&gt;0,N66*100/L66,0)</f>
        <v>96.937592081508996</v>
      </c>
      <c r="P66" s="151">
        <f t="shared" ref="P66:P68" ca="1" si="47">IF(M66&gt;0,N66*100/M66,0)</f>
        <v>96.937592081508996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963820</v>
      </c>
      <c r="M68" s="88">
        <f t="shared" ca="1" si="49"/>
        <v>963820</v>
      </c>
      <c r="N68" s="88">
        <f t="shared" ca="1" si="49"/>
        <v>934303.9</v>
      </c>
      <c r="O68" s="156">
        <f t="shared" ca="1" si="46"/>
        <v>96.937592081508996</v>
      </c>
      <c r="P68" s="156">
        <f t="shared" ca="1" si="47"/>
        <v>96.937592081508996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580220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IFERROR(__xludf.DUMMYFUNCTION("IMPORTRANGE(""https://docs.google.com/spreadsheets/d/1Yj_ptqi66GCucihVvJfMjLAmec39IyEx_6qawtMGysU/edit?usp=sharing"",""สบก!AJ25"")"),550703.9)</f>
        <v>550703.9</v>
      </c>
      <c r="O70" s="168">
        <f ca="1">IF(L70&gt;0,N70*100/L70,0)</f>
        <v>94.912946813277728</v>
      </c>
      <c r="P70" s="168">
        <f ca="1">IF(M70&gt;0,N70*100/M70,0)</f>
        <v>94.912946813277728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IFERROR(__xludf.DUMMYFUNCTION("IMPORTRANGE(""https://docs.google.com/spreadsheets/d/1Yj_ptqi66GCucihVvJfMjLAmec39IyEx_6qawtMGysU/edit?usp=sharing"",""สบก!AF25"")"),580220)</f>
        <v>580220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261100</v>
      </c>
      <c r="N94" s="152">
        <f t="shared" ca="1" si="52"/>
        <v>236997</v>
      </c>
      <c r="O94" s="151">
        <f t="shared" ref="O94:O96" ca="1" si="53">IF(L94&gt;0,N94*100/L94,0)</f>
        <v>110.69453526389538</v>
      </c>
      <c r="P94" s="151">
        <f t="shared" ref="P94:P96" ca="1" si="54">IF(M94&gt;0,N94*100/M94,0)</f>
        <v>90.768671007276907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261100</v>
      </c>
      <c r="N96" s="88">
        <f t="shared" ca="1" si="56"/>
        <v>236997</v>
      </c>
      <c r="O96" s="156">
        <f t="shared" ca="1" si="53"/>
        <v>110.69453526389538</v>
      </c>
      <c r="P96" s="156">
        <f t="shared" ca="1" si="54"/>
        <v>90.768671007276907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IFERROR(__xludf.DUMMYFUNCTION("IMPORTRANGE(""https://docs.google.com/spreadsheets/d/1Yj_ptqi66GCucihVvJfMjLAmec39IyEx_6qawtMGysU/edit?usp=sharing"",""สบก!AS25"")"),144997)</f>
        <v>144997</v>
      </c>
      <c r="O98" s="168">
        <f ca="1">IF(L98&gt;0,N98*100/L98,0)</f>
        <v>118.75266175266175</v>
      </c>
      <c r="P98" s="168">
        <f ca="1">IF(M98&gt;0,N98*100/M98,0)</f>
        <v>85.746303962152567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949250</v>
      </c>
      <c r="M140" s="152">
        <f t="shared" ca="1" si="64"/>
        <v>949250</v>
      </c>
      <c r="N140" s="152">
        <f t="shared" ca="1" si="64"/>
        <v>875775.61</v>
      </c>
      <c r="O140" s="151">
        <f t="shared" ref="O140:O142" ca="1" si="65">IF(L140&gt;0,N140*100/L140,0)</f>
        <v>92.259742954964452</v>
      </c>
      <c r="P140" s="151">
        <f t="shared" ref="P140:P142" ca="1" si="66">IF(M140&gt;0,N140*100/M140,0)</f>
        <v>92.259742954964452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949250</v>
      </c>
      <c r="M142" s="88">
        <f t="shared" ca="1" si="68"/>
        <v>949250</v>
      </c>
      <c r="N142" s="88">
        <f t="shared" ca="1" si="68"/>
        <v>875775.61</v>
      </c>
      <c r="O142" s="156">
        <f t="shared" ca="1" si="65"/>
        <v>92.259742954964452</v>
      </c>
      <c r="P142" s="156">
        <f t="shared" ca="1" si="66"/>
        <v>92.259742954964452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949250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IFERROR(__xludf.DUMMYFUNCTION("IMPORTRANGE(""https://docs.google.com/spreadsheets/d/1Yj_ptqi66GCucihVvJfMjLAmec39IyEx_6qawtMGysU/edit?usp=sharing"",""สบก!BK25"")"),875775.61)</f>
        <v>875775.61</v>
      </c>
      <c r="O144" s="168">
        <f ca="1">IF(L144&gt;0,N144*100/L144,0)</f>
        <v>92.259742954964452</v>
      </c>
      <c r="P144" s="168">
        <f ca="1">IF(M144&gt;0,N144*100/M144,0)</f>
        <v>92.259742954964452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IFERROR(__xludf.DUMMYFUNCTION("IMPORTRANGE(""https://docs.google.com/spreadsheets/d/1Yj_ptqi66GCucihVvJfMjLAmec39IyEx_6qawtMGysU/edit?usp=sharing"",""สบก!BG25"")"),633350)</f>
        <v>633350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IFERROR(__xludf.DUMMYFUNCTION("IMPORTRANGE(""https://docs.google.com/spreadsheets/d/11923uPwbBZFjjGgGUA6NLw09EwE0CqkOc4q9oUmW1yo/edit?usp=sharing"",""น่าน!J84"")"),225)</f>
        <v>225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IFERROR(__xludf.DUMMYFUNCTION("IMPORTRANGE(""https://docs.google.com/spreadsheets/d/11923uPwbBZFjjGgGUA6NLw09EwE0CqkOc4q9oUmW1yo/edit?usp=sharing"",""น่าน!J85"")"),225)</f>
        <v>225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IFERROR(__xludf.DUMMYFUNCTION("IMPORTRANGE(""https://docs.google.com/spreadsheets/d/11923uPwbBZFjjGgGUA6NLw09EwE0CqkOc4q9oUmW1yo/edit?usp=sharing"",""น่าน!J127"")"),50000)</f>
        <v>50000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IFERROR(__xludf.DUMMYFUNCTION("IMPORTRANGE(""https://docs.google.com/spreadsheets/d/11923uPwbBZFjjGgGUA6NLw09EwE0CqkOc4q9oUmW1yo/edit?usp=sharing"",""น่าน!J128"")"),50000)</f>
        <v>50000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55125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38.321995464852606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55125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38.321995464852606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IFERROR(__xludf.DUMMYFUNCTION("IMPORTRANGE(""https://docs.google.com/spreadsheets/d/1Yj_ptqi66GCucihVvJfMjLAmec39IyEx_6qawtMGysU/edit?usp=sharing"",""สบก!BS25"")"),55125)</f>
        <v>55125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38.321995464852606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IFERROR(__xludf.DUMMYFUNCTION("IMPORTRANGE(""https://docs.google.com/spreadsheets/d/11923uPwbBZFjjGgGUA6NLw09EwE0CqkOc4q9oUmW1yo/edit?usp=sharing"",""น่าน!J228"")"),760)</f>
        <v>760</v>
      </c>
      <c r="K328" s="317">
        <f ca="1">IF(I328&gt;0,J328*100/I328,0)</f>
        <v>95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1008450</v>
      </c>
      <c r="N329" s="152">
        <f t="shared" ca="1" si="98"/>
        <v>776950</v>
      </c>
      <c r="O329" s="151">
        <f t="shared" ref="O329:O331" ca="1" si="99">IF(L329&gt;0,N329*100/L329,0)</f>
        <v>80.317361864888611</v>
      </c>
      <c r="P329" s="151">
        <f t="shared" ref="P329:P331" ca="1" si="100">IF(M329&gt;0,N329*100/M329,0)</f>
        <v>77.043978382666467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1008450</v>
      </c>
      <c r="N331" s="88">
        <f t="shared" ca="1" si="102"/>
        <v>776950</v>
      </c>
      <c r="O331" s="156">
        <f t="shared" ca="1" si="99"/>
        <v>80.317361864888611</v>
      </c>
      <c r="P331" s="156">
        <f t="shared" ca="1" si="100"/>
        <v>77.043978382666467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IFERROR(__xludf.DUMMYFUNCTION("IMPORTRANGE(""https://docs.google.com/spreadsheets/d/1Yj_ptqi66GCucihVvJfMjLAmec39IyEx_6qawtMGysU/edit?usp=sharing"",""สบก!DL25"")"),993450)</f>
        <v>993450</v>
      </c>
      <c r="N333" s="168">
        <f ca="1">IFERROR(__xludf.DUMMYFUNCTION("IMPORTRANGE(""https://docs.google.com/spreadsheets/d/1Yj_ptqi66GCucihVvJfMjLAmec39IyEx_6qawtMGysU/edit?usp=sharing"",""สบก!DM25"")"),761950)</f>
        <v>761950</v>
      </c>
      <c r="O333" s="168">
        <f ca="1">IF(L333&gt;0,N333*100/L333,0)</f>
        <v>80.007350238882765</v>
      </c>
      <c r="P333" s="168">
        <f ca="1">IF(M333&gt;0,N333*100/M333,0)</f>
        <v>76.697367758820278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IFERROR(__xludf.DUMMYFUNCTION("IMPORTRANGE(""https://docs.google.com/spreadsheets/d/11923uPwbBZFjjGgGUA6NLw09EwE0CqkOc4q9oUmW1yo/edit?usp=sharing"",""น่าน!J234"")"),461)</f>
        <v>461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IFERROR(__xludf.DUMMYFUNCTION("IMPORTRANGE(""https://docs.google.com/spreadsheets/d/11923uPwbBZFjjGgGUA6NLw09EwE0CqkOc4q9oUmW1yo/edit?usp=sharing"",""น่าน!J235"")"),1643.40999999999)</f>
        <v>1643.4099999999901</v>
      </c>
      <c r="K340" s="342">
        <f t="shared" ca="1" si="103"/>
        <v>82.170499999999507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IFERROR(__xludf.DUMMYFUNCTION("IMPORTRANGE(""https://docs.google.com/spreadsheets/d/11923uPwbBZFjjGgGUA6NLw09EwE0CqkOc4q9oUmW1yo/edit?usp=sharing"",""น่าน!J236"")"),807)</f>
        <v>807</v>
      </c>
      <c r="K341" s="342">
        <f t="shared" ca="1" si="103"/>
        <v>100.875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IFERROR(__xludf.DUMMYFUNCTION("IMPORTRANGE(""https://docs.google.com/spreadsheets/d/11923uPwbBZFjjGgGUA6NLw09EwE0CqkOc4q9oUmW1yo/edit?usp=sharing"",""น่าน!J237"")"),4244.18)</f>
        <v>4244.18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IFERROR(__xludf.DUMMYFUNCTION("IMPORTRANGE(""https://docs.google.com/spreadsheets/d/11923uPwbBZFjjGgGUA6NLw09EwE0CqkOc4q9oUmW1yo/edit?usp=sharing"",""น่าน!J238"")"),28)</f>
        <v>28</v>
      </c>
      <c r="K343" s="342">
        <f t="shared" ca="1" si="103"/>
        <v>3.5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IFERROR(__xludf.DUMMYFUNCTION("IMPORTRANGE(""https://docs.google.com/spreadsheets/d/11923uPwbBZFjjGgGUA6NLw09EwE0CqkOc4q9oUmW1yo/edit?usp=sharing"",""น่าน!J239"")"),156.39)</f>
        <v>156.38999999999999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IFERROR(__xludf.DUMMYFUNCTION("IMPORTRANGE(""https://docs.google.com/spreadsheets/d/11923uPwbBZFjjGgGUA6NLw09EwE0CqkOc4q9oUmW1yo/edit?usp=sharing"",""น่าน!J240"")"),760)</f>
        <v>760</v>
      </c>
      <c r="K345" s="342">
        <f t="shared" ca="1" si="103"/>
        <v>95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IFERROR(__xludf.DUMMYFUNCTION("IMPORTRANGE(""https://docs.google.com/spreadsheets/d/11923uPwbBZFjjGgGUA6NLw09EwE0CqkOc4q9oUmW1yo/edit?usp=sharing"",""น่าน!J241"")"),4108.58)</f>
        <v>4108.58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IFERROR(__xludf.DUMMYFUNCTION("IMPORTRANGE(""https://docs.google.com/spreadsheets/d/11923uPwbBZFjjGgGUA6NLw09EwE0CqkOc4q9oUmW1yo/edit?usp=sharing"",""น่าน!L242"")"),2750594)</f>
        <v>2750594</v>
      </c>
      <c r="M347" s="357"/>
      <c r="N347" s="357">
        <f ca="1">IFERROR(__xludf.DUMMYFUNCTION("IMPORTRANGE(""https://docs.google.com/spreadsheets/d/11923uPwbBZFjjGgGUA6NLw09EwE0CqkOc4q9oUmW1yo/edit?usp=sharing"",""น่าน!M242"")"),1401385.81)</f>
        <v>1401385.81</v>
      </c>
      <c r="O347" s="357">
        <f ca="1">+IF(L347&gt;0,N347*100/L347,0)</f>
        <v>50.948479128508239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IFERROR(__xludf.DUMMYFUNCTION("IMPORTRANGE(""https://docs.google.com/spreadsheets/d/11923uPwbBZFjjGgGUA6NLw09EwE0CqkOc4q9oUmW1yo/edit?usp=sharing"",""น่าน!J244"")"),120)</f>
        <v>120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IFERROR(__xludf.DUMMYFUNCTION("IMPORTRANGE(""https://docs.google.com/spreadsheets/d/11923uPwbBZFjjGgGUA6NLw09EwE0CqkOc4q9oUmW1yo/edit?usp=sharing"",""น่าน!M244"")"),306155)</f>
        <v>306155</v>
      </c>
      <c r="O349" s="372">
        <f ca="1">+IF(L349&gt;0,N349*100/L349,0)</f>
        <v>88.328380600675104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IFERROR(__xludf.DUMMYFUNCTION("IMPORTRANGE(""https://docs.google.com/spreadsheets/d/11923uPwbBZFjjGgGUA6NLw09EwE0CqkOc4q9oUmW1yo/edit?usp=sharing"",""น่าน!M247"")"),306155)</f>
        <v>306155</v>
      </c>
      <c r="O352" s="165">
        <f t="shared" ca="1" si="105"/>
        <v>88.328380600675104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IFERROR(__xludf.DUMMYFUNCTION("IMPORTRANGE(""https://docs.google.com/spreadsheets/d/11923uPwbBZFjjGgGUA6NLw09EwE0CqkOc4q9oUmW1yo/edit?usp=sharing"",""น่าน!M249"")"),306155)</f>
        <v>306155</v>
      </c>
      <c r="O354" s="168">
        <f t="shared" ca="1" si="105"/>
        <v>88.328380600675104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IFERROR(__xludf.DUMMYFUNCTION("IMPORTRANGE(""https://docs.google.com/spreadsheets/d/11923uPwbBZFjjGgGUA6NLw09EwE0CqkOc4q9oUmW1yo/edit?usp=sharing"",""น่าน!M251"")"),111950)</f>
        <v>111950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IFERROR(__xludf.DUMMYFUNCTION("IMPORTRANGE(""https://docs.google.com/spreadsheets/d/11923uPwbBZFjjGgGUA6NLw09EwE0CqkOc4q9oUmW1yo/edit?usp=sharing"",""น่าน!M252"")"),126485)</f>
        <v>126485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IFERROR(__xludf.DUMMYFUNCTION("IMPORTRANGE(""https://docs.google.com/spreadsheets/d/11923uPwbBZFjjGgGUA6NLw09EwE0CqkOc4q9oUmW1yo/edit?usp=sharing"",""น่าน!M253"")"),11620)</f>
        <v>11620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IFERROR(__xludf.DUMMYFUNCTION("IMPORTRANGE(""https://docs.google.com/spreadsheets/d/11923uPwbBZFjjGgGUA6NLw09EwE0CqkOc4q9oUmW1yo/edit?usp=sharing"",""น่าน!J270"")"),120)</f>
        <v>120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IFERROR(__xludf.DUMMYFUNCTION("IMPORTRANGE(""https://docs.google.com/spreadsheets/d/11923uPwbBZFjjGgGUA6NLw09EwE0CqkOc4q9oUmW1yo/edit?usp=sharing"",""น่าน!J272"")"),60)</f>
        <v>60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IFERROR(__xludf.DUMMYFUNCTION("IMPORTRANGE(""https://docs.google.com/spreadsheets/d/11923uPwbBZFjjGgGUA6NLw09EwE0CqkOc4q9oUmW1yo/edit?usp=sharing"",""น่าน!M275"")"),347438)</f>
        <v>347438</v>
      </c>
      <c r="O380" s="372">
        <f ca="1">+IF(L380&gt;0,N380*100/L380,0)</f>
        <v>33.780383463617625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IFERROR(__xludf.DUMMYFUNCTION("IMPORTRANGE(""https://docs.google.com/spreadsheets/d/11923uPwbBZFjjGgGUA6NLw09EwE0CqkOc4q9oUmW1yo/edit?usp=sharing"",""น่าน!M278"")"),347438)</f>
        <v>347438</v>
      </c>
      <c r="O383" s="165">
        <f t="shared" ca="1" si="109"/>
        <v>33.780383463617625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IFERROR(__xludf.DUMMYFUNCTION("IMPORTRANGE(""https://docs.google.com/spreadsheets/d/11923uPwbBZFjjGgGUA6NLw09EwE0CqkOc4q9oUmW1yo/edit?usp=sharing"",""น่าน!M280"")"),347438)</f>
        <v>347438</v>
      </c>
      <c r="O385" s="168">
        <f t="shared" ca="1" si="109"/>
        <v>33.780383463617625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IFERROR(__xludf.DUMMYFUNCTION("IMPORTRANGE(""https://docs.google.com/spreadsheets/d/11923uPwbBZFjjGgGUA6NLw09EwE0CqkOc4q9oUmW1yo/edit?usp=sharing"",""น่าน!M283"")"),125558)</f>
        <v>125558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IFERROR(__xludf.DUMMYFUNCTION("IMPORTRANGE(""https://docs.google.com/spreadsheets/d/11923uPwbBZFjjGgGUA6NLw09EwE0CqkOc4q9oUmW1yo/edit?usp=sharing"",""น่าน!M284"")"),23880)</f>
        <v>23880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IFERROR(__xludf.DUMMYFUNCTION("IMPORTRANGE(""https://docs.google.com/spreadsheets/d/11923uPwbBZFjjGgGUA6NLw09EwE0CqkOc4q9oUmW1yo/edit?usp=sharing"",""น่าน!M296"")"),172800)</f>
        <v>172800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IFERROR(__xludf.DUMMYFUNCTION("IMPORTRANGE(""https://docs.google.com/spreadsheets/d/11923uPwbBZFjjGgGUA6NLw09EwE0CqkOc4q9oUmW1yo/edit?usp=sharing"",""น่าน!M299"")"),172800)</f>
        <v>172800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IFERROR(__xludf.DUMMYFUNCTION("IMPORTRANGE(""https://docs.google.com/spreadsheets/d/11923uPwbBZFjjGgGUA6NLw09EwE0CqkOc4q9oUmW1yo/edit?usp=sharing"",""น่าน!M301"")"),172800)</f>
        <v>172800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IFERROR(__xludf.DUMMYFUNCTION("IMPORTRANGE(""https://docs.google.com/spreadsheets/d/11923uPwbBZFjjGgGUA6NLw09EwE0CqkOc4q9oUmW1yo/edit?usp=sharing"",""น่าน!M302"")"),106900)</f>
        <v>106900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IFERROR(__xludf.DUMMYFUNCTION("IMPORTRANGE(""https://docs.google.com/spreadsheets/d/11923uPwbBZFjjGgGUA6NLw09EwE0CqkOc4q9oUmW1yo/edit?usp=sharing"",""น่าน!M303"")"),36000)</f>
        <v>36000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IFERROR(__xludf.DUMMYFUNCTION("IMPORTRANGE(""https://docs.google.com/spreadsheets/d/11923uPwbBZFjjGgGUA6NLw09EwE0CqkOc4q9oUmW1yo/edit?usp=sharing"",""น่าน!M305"")"),29900)</f>
        <v>29900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IFERROR(__xludf.DUMMYFUNCTION("IMPORTRANGE(""https://docs.google.com/spreadsheets/d/11923uPwbBZFjjGgGUA6NLw09EwE0CqkOc4q9oUmW1yo/edit?usp=sharing"",""น่าน!J327"")"),30)</f>
        <v>30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IFERROR(__xludf.DUMMYFUNCTION("IMPORTRANGE(""https://docs.google.com/spreadsheets/d/11923uPwbBZFjjGgGUA6NLw09EwE0CqkOc4q9oUmW1yo/edit?usp=sharing"",""น่าน!M330"")"),93540)</f>
        <v>93540</v>
      </c>
      <c r="O435" s="411">
        <f t="shared" ref="O435:O439" ca="1" si="114">+IF(L435&gt;0,N435*100/L435,0)</f>
        <v>72.624223602484477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IFERROR(__xludf.DUMMYFUNCTION("IMPORTRANGE(""https://docs.google.com/spreadsheets/d/11923uPwbBZFjjGgGUA6NLw09EwE0CqkOc4q9oUmW1yo/edit?usp=sharing"",""น่าน!M332"")"),93540)</f>
        <v>93540</v>
      </c>
      <c r="O437" s="168">
        <f t="shared" ca="1" si="114"/>
        <v>72.624223602484477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IFERROR(__xludf.DUMMYFUNCTION("IMPORTRANGE(""https://docs.google.com/spreadsheets/d/11923uPwbBZFjjGgGUA6NLw09EwE0CqkOc4q9oUmW1yo/edit?usp=sharing"",""น่าน!M334"")"),93540)</f>
        <v>93540</v>
      </c>
      <c r="O439" s="168">
        <f t="shared" ca="1" si="114"/>
        <v>72.624223602484477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IFERROR(__xludf.DUMMYFUNCTION("IMPORTRANGE(""https://docs.google.com/spreadsheets/d/11923uPwbBZFjjGgGUA6NLw09EwE0CqkOc4q9oUmW1yo/edit?usp=sharing"",""น่าน!M338"")"),15540)</f>
        <v>15540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IFERROR(__xludf.DUMMYFUNCTION("IMPORTRANGE(""https://docs.google.com/spreadsheets/d/11923uPwbBZFjjGgGUA6NLw09EwE0CqkOc4q9oUmW1yo/edit?usp=sharing"",""น่าน!J350"")"),56592)</f>
        <v>56592</v>
      </c>
      <c r="K455" s="371">
        <f ca="1">IF(I455&gt;0,J455*100/I455,0)</f>
        <v>100.04419537893118</v>
      </c>
      <c r="L455" s="372">
        <f ca="1">IFERROR(__xludf.DUMMYFUNCTION("IMPORTRANGE(""https://docs.google.com/spreadsheets/d/11923uPwbBZFjjGgGUA6NLw09EwE0CqkOc4q9oUmW1yo/edit?usp=sharing"",""น่าน!L350"")"),592854)</f>
        <v>592854</v>
      </c>
      <c r="M455" s="372"/>
      <c r="N455" s="372">
        <f ca="1">IFERROR(__xludf.DUMMYFUNCTION("IMPORTRANGE(""https://docs.google.com/spreadsheets/d/11923uPwbBZFjjGgGUA6NLw09EwE0CqkOc4q9oUmW1yo/edit?usp=sharing"",""น่าน!M350"")"),201070.81)</f>
        <v>201070.81</v>
      </c>
      <c r="O455" s="372">
        <f t="shared" ref="O455:O459" ca="1" si="116">+IF(L455&gt;0,N455*100/L455,0)</f>
        <v>33.915738107527318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IFERROR(__xludf.DUMMYFUNCTION("IMPORTRANGE(""https://docs.google.com/spreadsheets/d/11923uPwbBZFjjGgGUA6NLw09EwE0CqkOc4q9oUmW1yo/edit?usp=sharing"",""น่าน!L352"")"),592854)</f>
        <v>592854</v>
      </c>
      <c r="M457" s="165"/>
      <c r="N457" s="168">
        <f ca="1">IFERROR(__xludf.DUMMYFUNCTION("IMPORTRANGE(""https://docs.google.com/spreadsheets/d/11923uPwbBZFjjGgGUA6NLw09EwE0CqkOc4q9oUmW1yo/edit?usp=sharing"",""น่าน!M352"")"),201070.81)</f>
        <v>201070.81</v>
      </c>
      <c r="O457" s="168">
        <f t="shared" ca="1" si="116"/>
        <v>33.915738107527318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IFERROR(__xludf.DUMMYFUNCTION("IMPORTRANGE(""https://docs.google.com/spreadsheets/d/11923uPwbBZFjjGgGUA6NLw09EwE0CqkOc4q9oUmW1yo/edit?usp=sharing"",""น่าน!L354"")"),592854)</f>
        <v>592854</v>
      </c>
      <c r="M459" s="168"/>
      <c r="N459" s="168">
        <f ca="1">IFERROR(__xludf.DUMMYFUNCTION("IMPORTRANGE(""https://docs.google.com/spreadsheets/d/11923uPwbBZFjjGgGUA6NLw09EwE0CqkOc4q9oUmW1yo/edit?usp=sharing"",""น่าน!M354"")"),201070.81)</f>
        <v>201070.81</v>
      </c>
      <c r="O459" s="168">
        <f t="shared" ca="1" si="116"/>
        <v>33.915738107527318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IFERROR(__xludf.DUMMYFUNCTION("IMPORTRANGE(""https://docs.google.com/spreadsheets/d/11923uPwbBZFjjGgGUA6NLw09EwE0CqkOc4q9oUmW1yo/edit?usp=sharing"",""น่าน!M357"")"),102277)</f>
        <v>102277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IFERROR(__xludf.DUMMYFUNCTION("IMPORTRANGE(""https://docs.google.com/spreadsheets/d/11923uPwbBZFjjGgGUA6NLw09EwE0CqkOc4q9oUmW1yo/edit?usp=sharing"",""น่าน!M358"")"),98793.81)</f>
        <v>98793.81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IFERROR(__xludf.DUMMYFUNCTION("IMPORTRANGE(""https://docs.google.com/spreadsheets/d/11923uPwbBZFjjGgGUA6NLw09EwE0CqkOc4q9oUmW1yo/edit?usp=sharing"",""น่าน!J359"")"),56592)</f>
        <v>56592</v>
      </c>
      <c r="K464" s="268">
        <f t="shared" ref="K464:K515" ca="1" si="117">IF(I464&gt;0,J464*100/I464,0)</f>
        <v>100.04419537893118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IFERROR(__xludf.DUMMYFUNCTION("IMPORTRANGE(""https://docs.google.com/spreadsheets/d/11923uPwbBZFjjGgGUA6NLw09EwE0CqkOc4q9oUmW1yo/edit?usp=sharing"",""น่าน!J376"")"),56592)</f>
        <v>56592</v>
      </c>
      <c r="K481" s="201">
        <f t="shared" ca="1" si="117"/>
        <v>100.04419537893118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IFERROR(__xludf.DUMMYFUNCTION("IMPORTRANGE(""https://docs.google.com/spreadsheets/d/11923uPwbBZFjjGgGUA6NLw09EwE0CqkOc4q9oUmW1yo/edit?usp=sharing"",""น่าน!J378"")"),55028)</f>
        <v>55028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IFERROR(__xludf.DUMMYFUNCTION("IMPORTRANGE(""https://docs.google.com/spreadsheets/d/11923uPwbBZFjjGgGUA6NLw09EwE0CqkOc4q9oUmW1yo/edit?usp=sharing"",""น่าน!J379"")"),8871)</f>
        <v>8871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IFERROR(__xludf.DUMMYFUNCTION("IMPORTRANGE(""https://docs.google.com/spreadsheets/d/11923uPwbBZFjjGgGUA6NLw09EwE0CqkOc4q9oUmW1yo/edit?usp=sharing"",""น่าน!J380"")"),51)</f>
        <v>51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IFERROR(__xludf.DUMMYFUNCTION("IMPORTRANGE(""https://docs.google.com/spreadsheets/d/11923uPwbBZFjjGgGUA6NLw09EwE0CqkOc4q9oUmW1yo/edit?usp=sharing"",""น่าน!J381"")"),9)</f>
        <v>9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IFERROR(__xludf.DUMMYFUNCTION("IMPORTRANGE(""https://docs.google.com/spreadsheets/d/11923uPwbBZFjjGgGUA6NLw09EwE0CqkOc4q9oUmW1yo/edit?usp=sharing"",""น่าน!J382"")"),612)</f>
        <v>612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IFERROR(__xludf.DUMMYFUNCTION("IMPORTRANGE(""https://docs.google.com/spreadsheets/d/11923uPwbBZFjjGgGUA6NLw09EwE0CqkOc4q9oUmW1yo/edit?usp=sharing"",""น่าน!J383"")"),112)</f>
        <v>112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IFERROR(__xludf.DUMMYFUNCTION("IMPORTRANGE(""https://docs.google.com/spreadsheets/d/11923uPwbBZFjjGgGUA6NLw09EwE0CqkOc4q9oUmW1yo/edit?usp=sharing"",""น่าน!J384"")"),597)</f>
        <v>597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IFERROR(__xludf.DUMMYFUNCTION("IMPORTRANGE(""https://docs.google.com/spreadsheets/d/11923uPwbBZFjjGgGUA6NLw09EwE0CqkOc4q9oUmW1yo/edit?usp=sharing"",""น่าน!J385"")"),109)</f>
        <v>109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IFERROR(__xludf.DUMMYFUNCTION("IMPORTRANGE(""https://docs.google.com/spreadsheets/d/11923uPwbBZFjjGgGUA6NLw09EwE0CqkOc4q9oUmW1yo/edit?usp=sharing"",""น่าน!J386"")"),15)</f>
        <v>15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IFERROR(__xludf.DUMMYFUNCTION("IMPORTRANGE(""https://docs.google.com/spreadsheets/d/11923uPwbBZFjjGgGUA6NLw09EwE0CqkOc4q9oUmW1yo/edit?usp=sharing"",""น่าน!J388"")"),901)</f>
        <v>901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IFERROR(__xludf.DUMMYFUNCTION("IMPORTRANGE(""https://docs.google.com/spreadsheets/d/11923uPwbBZFjjGgGUA6NLw09EwE0CqkOc4q9oUmW1yo/edit?usp=sharing"",""น่าน!J389"")"),85)</f>
        <v>85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IFERROR(__xludf.DUMMYFUNCTION("IMPORTRANGE(""https://docs.google.com/spreadsheets/d/11923uPwbBZFjjGgGUA6NLw09EwE0CqkOc4q9oUmW1yo/edit?usp=sharing"",""น่าน!J392"")"),575)</f>
        <v>575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IFERROR(__xludf.DUMMYFUNCTION("IMPORTRANGE(""https://docs.google.com/spreadsheets/d/11923uPwbBZFjjGgGUA6NLw09EwE0CqkOc4q9oUmW1yo/edit?usp=sharing"",""น่าน!J393"")"),575)</f>
        <v>575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IFERROR(__xludf.DUMMYFUNCTION("IMPORTRANGE(""https://docs.google.com/spreadsheets/d/11923uPwbBZFjjGgGUA6NLw09EwE0CqkOc4q9oUmW1yo/edit?usp=sharing"",""น่าน!J394"")"),187)</f>
        <v>187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IFERROR(__xludf.DUMMYFUNCTION("IMPORTRANGE(""https://docs.google.com/spreadsheets/d/11923uPwbBZFjjGgGUA6NLw09EwE0CqkOc4q9oUmW1yo/edit?usp=sharing"",""น่าน!J395"")"),222)</f>
        <v>222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IFERROR(__xludf.DUMMYFUNCTION("IMPORTRANGE(""https://docs.google.com/spreadsheets/d/11923uPwbBZFjjGgGUA6NLw09EwE0CqkOc4q9oUmW1yo/edit?usp=sharing"",""น่าน!J396"")"),48)</f>
        <v>48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IFERROR(__xludf.DUMMYFUNCTION("IMPORTRANGE(""https://docs.google.com/spreadsheets/d/11923uPwbBZFjjGgGUA6NLw09EwE0CqkOc4q9oUmW1yo/edit?usp=sharing"",""น่าน!J397"")"),162)</f>
        <v>162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IFERROR(__xludf.DUMMYFUNCTION("IMPORTRANGE(""https://docs.google.com/spreadsheets/d/11923uPwbBZFjjGgGUA6NLw09EwE0CqkOc4q9oUmW1yo/edit?usp=sharing"",""น่าน!J398"")"),33)</f>
        <v>33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IFERROR(__xludf.DUMMYFUNCTION("IMPORTRANGE(""https://docs.google.com/spreadsheets/d/11923uPwbBZFjjGgGUA6NLw09EwE0CqkOc4q9oUmW1yo/edit?usp=sharing"",""น่าน!J399"")"),60)</f>
        <v>60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IFERROR(__xludf.DUMMYFUNCTION("IMPORTRANGE(""https://docs.google.com/spreadsheets/d/11923uPwbBZFjjGgGUA6NLw09EwE0CqkOc4q9oUmW1yo/edit?usp=sharing"",""น่าน!J400"")"),15)</f>
        <v>15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IFERROR(__xludf.DUMMYFUNCTION("IMPORTRANGE(""https://docs.google.com/spreadsheets/d/11923uPwbBZFjjGgGUA6NLw09EwE0CqkOc4q9oUmW1yo/edit?usp=sharing"",""น่าน!J403"")"),301)</f>
        <v>301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IFERROR(__xludf.DUMMYFUNCTION("IMPORTRANGE(""https://docs.google.com/spreadsheets/d/11923uPwbBZFjjGgGUA6NLw09EwE0CqkOc4q9oUmW1yo/edit?usp=sharing"",""น่าน!J404"")"),119)</f>
        <v>119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IFERROR(__xludf.DUMMYFUNCTION("IMPORTRANGE(""https://docs.google.com/spreadsheets/d/11923uPwbBZFjjGgGUA6NLw09EwE0CqkOc4q9oUmW1yo/edit?usp=sharing"",""น่าน!J405"")"),185)</f>
        <v>185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IFERROR(__xludf.DUMMYFUNCTION("IMPORTRANGE(""https://docs.google.com/spreadsheets/d/11923uPwbBZFjjGgGUA6NLw09EwE0CqkOc4q9oUmW1yo/edit?usp=sharing"",""น่าน!J406"")"),87)</f>
        <v>87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IFERROR(__xludf.DUMMYFUNCTION("IMPORTRANGE(""https://docs.google.com/spreadsheets/d/11923uPwbBZFjjGgGUA6NLw09EwE0CqkOc4q9oUmW1yo/edit?usp=sharing"",""น่าน!J407"")"),116)</f>
        <v>116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IFERROR(__xludf.DUMMYFUNCTION("IMPORTRANGE(""https://docs.google.com/spreadsheets/d/11923uPwbBZFjjGgGUA6NLw09EwE0CqkOc4q9oUmW1yo/edit?usp=sharing"",""น่าน!J408"")"),32)</f>
        <v>32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IFERROR(__xludf.DUMMYFUNCTION("IMPORTRANGE(""https://docs.google.com/spreadsheets/d/11923uPwbBZFjjGgGUA6NLw09EwE0CqkOc4q9oUmW1yo/edit?usp=sharing"",""น่าน!J409"")"),52)</f>
        <v>52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IFERROR(__xludf.DUMMYFUNCTION("IMPORTRANGE(""https://docs.google.com/spreadsheets/d/11923uPwbBZFjjGgGUA6NLw09EwE0CqkOc4q9oUmW1yo/edit?usp=sharing"",""น่าน!J410"")"),20)</f>
        <v>20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IFERROR(__xludf.DUMMYFUNCTION("IMPORTRANGE(""https://docs.google.com/spreadsheets/d/11923uPwbBZFjjGgGUA6NLw09EwE0CqkOc4q9oUmW1yo/edit?usp=sharing"",""น่าน!J420"")"),13)</f>
        <v>13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IFERROR(__xludf.DUMMYFUNCTION("IMPORTRANGE(""https://docs.google.com/spreadsheets/d/11923uPwbBZFjjGgGUA6NLw09EwE0CqkOc4q9oUmW1yo/edit?usp=sharing"",""น่าน!J422"")"),13)</f>
        <v>13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IFERROR(__xludf.DUMMYFUNCTION("IMPORTRANGE(""https://docs.google.com/spreadsheets/d/11923uPwbBZFjjGgGUA6NLw09EwE0CqkOc4q9oUmW1yo/edit?usp=sharing"",""น่าน!M436"")"),15374)</f>
        <v>15374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IFERROR(__xludf.DUMMYFUNCTION("IMPORTRANGE(""https://docs.google.com/spreadsheets/d/11923uPwbBZFjjGgGUA6NLw09EwE0CqkOc4q9oUmW1yo/edit?usp=sharing"",""น่าน!J459"")"),2280)</f>
        <v>2280</v>
      </c>
      <c r="K564" s="371">
        <f ca="1">IF(I564&gt;0,J564*100/I564,0)</f>
        <v>106.04651162790698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IFERROR(__xludf.DUMMYFUNCTION("IMPORTRANGE(""https://docs.google.com/spreadsheets/d/11923uPwbBZFjjGgGUA6NLw09EwE0CqkOc4q9oUmW1yo/edit?usp=sharing"",""น่าน!M459"")"),102057)</f>
        <v>102057</v>
      </c>
      <c r="O564" s="372">
        <f t="shared" ref="O564:O568" ca="1" si="122">+IF(L564&gt;0,N564*100/L564,0)</f>
        <v>70.481353591160214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IFERROR(__xludf.DUMMYFUNCTION("IMPORTRANGE(""https://docs.google.com/spreadsheets/d/11923uPwbBZFjjGgGUA6NLw09EwE0CqkOc4q9oUmW1yo/edit?usp=sharing"",""น่าน!M461"")"),102057)</f>
        <v>102057</v>
      </c>
      <c r="O566" s="168">
        <f t="shared" ca="1" si="122"/>
        <v>70.481353591160214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IFERROR(__xludf.DUMMYFUNCTION("IMPORTRANGE(""https://docs.google.com/spreadsheets/d/11923uPwbBZFjjGgGUA6NLw09EwE0CqkOc4q9oUmW1yo/edit?usp=sharing"",""น่าน!M463"")"),102057)</f>
        <v>102057</v>
      </c>
      <c r="O568" s="168">
        <f t="shared" ca="1" si="122"/>
        <v>70.481353591160214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IFERROR(__xludf.DUMMYFUNCTION("IMPORTRANGE(""https://docs.google.com/spreadsheets/d/11923uPwbBZFjjGgGUA6NLw09EwE0CqkOc4q9oUmW1yo/edit?usp=sharing"",""น่าน!M466"")"),76830)</f>
        <v>76830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IFERROR(__xludf.DUMMYFUNCTION("IMPORTRANGE(""https://docs.google.com/spreadsheets/d/11923uPwbBZFjjGgGUA6NLw09EwE0CqkOc4q9oUmW1yo/edit?usp=sharing"",""น่าน!M467"")"),25227)</f>
        <v>25227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IFERROR(__xludf.DUMMYFUNCTION("IMPORTRANGE(""https://docs.google.com/spreadsheets/d/11923uPwbBZFjjGgGUA6NLw09EwE0CqkOc4q9oUmW1yo/edit?usp=sharing"",""น่าน!J468"")"),2280)</f>
        <v>2280</v>
      </c>
      <c r="K573" s="201">
        <f ca="1">IF(I573&gt;0,J573*100/I573,0)</f>
        <v>106.04651162790698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IFERROR(__xludf.DUMMYFUNCTION("IMPORTRANGE(""https://docs.google.com/spreadsheets/d/11923uPwbBZFjjGgGUA6NLw09EwE0CqkOc4q9oUmW1yo/edit?usp=sharing"",""น่าน!J472"")"),2041)</f>
        <v>2041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IFERROR(__xludf.DUMMYFUNCTION("IMPORTRANGE(""https://docs.google.com/spreadsheets/d/11923uPwbBZFjjGgGUA6NLw09EwE0CqkOc4q9oUmW1yo/edit?usp=sharing"",""น่าน!J473"")"),41)</f>
        <v>41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IFERROR(__xludf.DUMMYFUNCTION("IMPORTRANGE(""https://docs.google.com/spreadsheets/d/11923uPwbBZFjjGgGUA6NLw09EwE0CqkOc4q9oUmW1yo/edit?usp=sharing"",""น่าน!J475"")"),61)</f>
        <v>61</v>
      </c>
      <c r="K580" s="371">
        <f ca="1">IF(I580&gt;0,J580*100/I580,0)</f>
        <v>87.142857142857139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IFERROR(__xludf.DUMMYFUNCTION("IMPORTRANGE(""https://docs.google.com/spreadsheets/d/11923uPwbBZFjjGgGUA6NLw09EwE0CqkOc4q9oUmW1yo/edit?usp=sharing"",""น่าน!M475"")"),140985)</f>
        <v>140985</v>
      </c>
      <c r="O580" s="372">
        <f t="shared" ref="O580:O584" ca="1" si="124">+IF(L580&gt;0,N580*100/L580,0)</f>
        <v>47.235903105839782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IFERROR(__xludf.DUMMYFUNCTION("IMPORTRANGE(""https://docs.google.com/spreadsheets/d/11923uPwbBZFjjGgGUA6NLw09EwE0CqkOc4q9oUmW1yo/edit?usp=sharing"",""น่าน!M477"")"),140985)</f>
        <v>140985</v>
      </c>
      <c r="O582" s="168">
        <f t="shared" ca="1" si="124"/>
        <v>47.235903105839782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IFERROR(__xludf.DUMMYFUNCTION("IMPORTRANGE(""https://docs.google.com/spreadsheets/d/11923uPwbBZFjjGgGUA6NLw09EwE0CqkOc4q9oUmW1yo/edit?usp=sharing"",""น่าน!M479"")"),140985)</f>
        <v>140985</v>
      </c>
      <c r="O584" s="168">
        <f t="shared" ca="1" si="124"/>
        <v>47.235903105839782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IFERROR(__xludf.DUMMYFUNCTION("IMPORTRANGE(""https://docs.google.com/spreadsheets/d/11923uPwbBZFjjGgGUA6NLw09EwE0CqkOc4q9oUmW1yo/edit?usp=sharing"",""น่าน!M482"")"),84320)</f>
        <v>84320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IFERROR(__xludf.DUMMYFUNCTION("IMPORTRANGE(""https://docs.google.com/spreadsheets/d/11923uPwbBZFjjGgGUA6NLw09EwE0CqkOc4q9oUmW1yo/edit?usp=sharing"",""น่าน!M483"")"),56665)</f>
        <v>56665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IFERROR(__xludf.DUMMYFUNCTION("IMPORTRANGE(""https://docs.google.com/spreadsheets/d/11923uPwbBZFjjGgGUA6NLw09EwE0CqkOc4q9oUmW1yo/edit?usp=sharing"",""น่าน!J484"")"),59)</f>
        <v>59</v>
      </c>
      <c r="K589" s="163">
        <f t="shared" ref="K589:K596" ca="1" si="125">IF(I589&gt;0,J589*100/I589,0)</f>
        <v>84.285714285714292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IFERROR(__xludf.DUMMYFUNCTION("IMPORTRANGE(""https://docs.google.com/spreadsheets/d/11923uPwbBZFjjGgGUA6NLw09EwE0CqkOc4q9oUmW1yo/edit?usp=sharing"",""น่าน!J485"")"),20.87)</f>
        <v>20.87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IFERROR(__xludf.DUMMYFUNCTION("IMPORTRANGE(""https://docs.google.com/spreadsheets/d/11923uPwbBZFjjGgGUA6NLw09EwE0CqkOc4q9oUmW1yo/edit?usp=sharing"",""น่าน!J486"")"),59)</f>
        <v>59</v>
      </c>
      <c r="K591" s="163">
        <f t="shared" ca="1" si="125"/>
        <v>84.285714285714292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IFERROR(__xludf.DUMMYFUNCTION("IMPORTRANGE(""https://docs.google.com/spreadsheets/d/11923uPwbBZFjjGgGUA6NLw09EwE0CqkOc4q9oUmW1yo/edit?usp=sharing"",""น่าน!J487"")"),20.55)</f>
        <v>20.55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IFERROR(__xludf.DUMMYFUNCTION("IMPORTRANGE(""https://docs.google.com/spreadsheets/d/11923uPwbBZFjjGgGUA6NLw09EwE0CqkOc4q9oUmW1yo/edit?usp=sharing"",""น่าน!J488"")"),54)</f>
        <v>54</v>
      </c>
      <c r="K593" s="163">
        <f t="shared" ca="1" si="125"/>
        <v>77.142857142857139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IFERROR(__xludf.DUMMYFUNCTION("IMPORTRANGE(""https://docs.google.com/spreadsheets/d/11923uPwbBZFjjGgGUA6NLw09EwE0CqkOc4q9oUmW1yo/edit?usp=sharing"",""น่าน!J489"")"),18.39)</f>
        <v>18.39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IFERROR(__xludf.DUMMYFUNCTION("IMPORTRANGE(""https://docs.google.com/spreadsheets/d/11923uPwbBZFjjGgGUA6NLw09EwE0CqkOc4q9oUmW1yo/edit?usp=sharing"",""น่าน!J490"")"),61)</f>
        <v>61</v>
      </c>
      <c r="K595" s="163">
        <f t="shared" ca="1" si="125"/>
        <v>87.142857142857139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IFERROR(__xludf.DUMMYFUNCTION("IMPORTRANGE(""https://docs.google.com/spreadsheets/d/11923uPwbBZFjjGgGUA6NLw09EwE0CqkOc4q9oUmW1yo/edit?usp=sharing"",""น่าน!J491"")"),20.66)</f>
        <v>20.66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IFERROR(__xludf.DUMMYFUNCTION("IMPORTRANGE(""https://docs.google.com/spreadsheets/d/11923uPwbBZFjjGgGUA6NLw09EwE0CqkOc4q9oUmW1yo/edit?usp=sharing"",""น่าน!L492"")"),3400)</f>
        <v>3400</v>
      </c>
      <c r="M597" s="411"/>
      <c r="N597" s="411">
        <f ca="1">IFERROR(__xludf.DUMMYFUNCTION("IMPORTRANGE(""https://docs.google.com/spreadsheets/d/11923uPwbBZFjjGgGUA6NLw09EwE0CqkOc4q9oUmW1yo/edit?usp=sharing"",""น่าน!M492"")"),3000)</f>
        <v>3000</v>
      </c>
      <c r="O597" s="411">
        <f t="shared" ref="O597:O601" ca="1" si="126">+IF(L597&gt;0,N597*100/L597,0)</f>
        <v>88.235294117647058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IFERROR(__xludf.DUMMYFUNCTION("IMPORTRANGE(""https://docs.google.com/spreadsheets/d/11923uPwbBZFjjGgGUA6NLw09EwE0CqkOc4q9oUmW1yo/edit?usp=sharing"",""น่าน!L494"")"),3400)</f>
        <v>3400</v>
      </c>
      <c r="M599" s="165"/>
      <c r="N599" s="168">
        <f ca="1">IFERROR(__xludf.DUMMYFUNCTION("IMPORTRANGE(""https://docs.google.com/spreadsheets/d/11923uPwbBZFjjGgGUA6NLw09EwE0CqkOc4q9oUmW1yo/edit?usp=sharing"",""น่าน!M494"")"),3000)</f>
        <v>3000</v>
      </c>
      <c r="O599" s="168">
        <f t="shared" ca="1" si="126"/>
        <v>88.235294117647058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IFERROR(__xludf.DUMMYFUNCTION("IMPORTRANGE(""https://docs.google.com/spreadsheets/d/11923uPwbBZFjjGgGUA6NLw09EwE0CqkOc4q9oUmW1yo/edit?usp=sharing"",""น่าน!L496"")"),3400)</f>
        <v>3400</v>
      </c>
      <c r="M601" s="168"/>
      <c r="N601" s="168">
        <f ca="1">IFERROR(__xludf.DUMMYFUNCTION("IMPORTRANGE(""https://docs.google.com/spreadsheets/d/11923uPwbBZFjjGgGUA6NLw09EwE0CqkOc4q9oUmW1yo/edit?usp=sharing"",""น่าน!M496"")"),3000)</f>
        <v>3000</v>
      </c>
      <c r="O601" s="168">
        <f t="shared" ca="1" si="126"/>
        <v>88.235294117647058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IFERROR(__xludf.DUMMYFUNCTION("IMPORTRANGE(""https://docs.google.com/spreadsheets/d/11923uPwbBZFjjGgGUA6NLw09EwE0CqkOc4q9oUmW1yo/edit?usp=sharing"",""น่าน!M500"")"),3000)</f>
        <v>3000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IFERROR(__xludf.DUMMYFUNCTION("IMPORTRANGE(""https://docs.google.com/spreadsheets/d/11923uPwbBZFjjGgGUA6NLw09EwE0CqkOc4q9oUmW1yo/edit?usp=sharing"",""น่าน!J523"")"),4519201.79)</f>
        <v>4519201.79</v>
      </c>
      <c r="K628" s="342">
        <f t="shared" ref="K628:K635" ca="1" si="129">IF(I628&gt;0,J628*100/I628,0)</f>
        <v>87.707830791019262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IFERROR(__xludf.DUMMYFUNCTION("IMPORTRANGE(""https://docs.google.com/spreadsheets/d/11923uPwbBZFjjGgGUA6NLw09EwE0CqkOc4q9oUmW1yo/edit?usp=sharing"",""น่าน!J524"")"),284)</f>
        <v>284</v>
      </c>
      <c r="K629" s="342">
        <f t="shared" ca="1" si="129"/>
        <v>86.850152905198783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IFERROR(__xludf.DUMMYFUNCTION("IMPORTRANGE(""https://docs.google.com/spreadsheets/d/11923uPwbBZFjjGgGUA6NLw09EwE0CqkOc4q9oUmW1yo/edit?usp=sharing"",""น่าน!J525"")"),514342.22)</f>
        <v>514342.22</v>
      </c>
      <c r="K630" s="342">
        <f t="shared" ca="1" si="129"/>
        <v>48.115357892141446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IFERROR(__xludf.DUMMYFUNCTION("IMPORTRANGE(""https://docs.google.com/spreadsheets/d/11923uPwbBZFjjGgGUA6NLw09EwE0CqkOc4q9oUmW1yo/edit?usp=sharing"",""น่าน!J526"")"),65)</f>
        <v>65</v>
      </c>
      <c r="K631" s="342">
        <f t="shared" ca="1" si="129"/>
        <v>95.588235294117652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IFERROR(__xludf.DUMMYFUNCTION("IMPORTRANGE(""https://docs.google.com/spreadsheets/d/11923uPwbBZFjjGgGUA6NLw09EwE0CqkOc4q9oUmW1yo/edit?usp=sharing"",""น่าน!J529"")"),4920000)</f>
        <v>4920000</v>
      </c>
      <c r="K634" s="342">
        <f t="shared" ca="1" si="129"/>
        <v>82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IFERROR(__xludf.DUMMYFUNCTION("IMPORTRANGE(""https://docs.google.com/spreadsheets/d/11923uPwbBZFjjGgGUA6NLw09EwE0CqkOc4q9oUmW1yo/edit?usp=sharing"",""น่าน!J530"")"),133)</f>
        <v>133</v>
      </c>
      <c r="K635" s="487">
        <f t="shared" ca="1" si="129"/>
        <v>59.641255605381168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6386636</v>
      </c>
      <c r="M8" s="23">
        <f t="shared" ca="1" si="0"/>
        <v>3976450</v>
      </c>
      <c r="N8" s="23">
        <f t="shared" ca="1" si="0"/>
        <v>5166881.2300000004</v>
      </c>
      <c r="O8" s="22">
        <f t="shared" ref="O8:O16" ca="1" si="1">IF(L8&gt;0,N8*100/L8,0)</f>
        <v>80.901451562293516</v>
      </c>
      <c r="P8" s="22">
        <f t="shared" ref="P8:P16" ca="1" si="2">IF(M8&gt;0,N8*100/M8,0)</f>
        <v>129.93703504382052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6386636</v>
      </c>
      <c r="M10" s="30">
        <f t="shared" ca="1" si="4"/>
        <v>3976450</v>
      </c>
      <c r="N10" s="30">
        <f t="shared" ca="1" si="4"/>
        <v>5166881.2300000004</v>
      </c>
      <c r="O10" s="29">
        <f t="shared" ca="1" si="1"/>
        <v>80.901451562293516</v>
      </c>
      <c r="P10" s="29">
        <f t="shared" ca="1" si="2"/>
        <v>129.93703504382052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5994836</v>
      </c>
      <c r="M12" s="39">
        <f t="shared" ca="1" si="6"/>
        <v>3584650</v>
      </c>
      <c r="N12" s="39">
        <f t="shared" ca="1" si="6"/>
        <v>4775081.2300000004</v>
      </c>
      <c r="O12" s="39">
        <f t="shared" ca="1" si="1"/>
        <v>79.653242056997072</v>
      </c>
      <c r="P12" s="39">
        <f t="shared" ca="1" si="2"/>
        <v>133.20913422509869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1722280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4272556</v>
      </c>
      <c r="M14" s="39">
        <f t="shared" si="8"/>
        <v>0</v>
      </c>
      <c r="N14" s="39">
        <f t="shared" ca="1" si="8"/>
        <v>1514184.79</v>
      </c>
      <c r="O14" s="39">
        <f t="shared" ca="1" si="1"/>
        <v>35.439788033205417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3871450</v>
      </c>
      <c r="M18" s="23">
        <f t="shared" ca="1" si="11"/>
        <v>3976450</v>
      </c>
      <c r="N18" s="23">
        <f t="shared" ca="1" si="11"/>
        <v>3652696.4400000004</v>
      </c>
      <c r="O18" s="22">
        <f t="shared" ref="O18:O20" ca="1" si="12">IF(L18&gt;0,N18*100/L18,0)</f>
        <v>94.349570316031475</v>
      </c>
      <c r="P18" s="22">
        <f t="shared" ref="P18:P26" ca="1" si="13">IF(M18&gt;0,N18*100/M18,0)</f>
        <v>91.85822630738474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3871450</v>
      </c>
      <c r="M20" s="30">
        <f t="shared" ca="1" si="15"/>
        <v>3976450</v>
      </c>
      <c r="N20" s="30">
        <f t="shared" ca="1" si="15"/>
        <v>3652696.4400000004</v>
      </c>
      <c r="O20" s="29">
        <f t="shared" ca="1" si="12"/>
        <v>94.349570316031475</v>
      </c>
      <c r="P20" s="29">
        <f t="shared" ca="1" si="13"/>
        <v>91.85822630738474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3479650</v>
      </c>
      <c r="M22" s="42">
        <f t="shared" ca="1" si="18"/>
        <v>3584650</v>
      </c>
      <c r="N22" s="39">
        <f t="shared" ca="1" si="18"/>
        <v>3260896.4400000004</v>
      </c>
      <c r="O22" s="39">
        <f t="shared" ca="1" si="17"/>
        <v>93.713345882488198</v>
      </c>
      <c r="P22" s="39">
        <f t="shared" ca="1" si="13"/>
        <v>90.968335541824189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1722280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1757370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2515186</v>
      </c>
      <c r="M28" s="23">
        <f t="shared" si="23"/>
        <v>0</v>
      </c>
      <c r="N28" s="23">
        <f t="shared" ca="1" si="23"/>
        <v>1514184.79</v>
      </c>
      <c r="O28" s="22">
        <f t="shared" ref="O28:O30" ca="1" si="24">IF(L28&gt;0,N28*100/L28,0)</f>
        <v>60.201702379068585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2515186</v>
      </c>
      <c r="M30" s="30">
        <f t="shared" si="27"/>
        <v>0</v>
      </c>
      <c r="N30" s="30">
        <f t="shared" ca="1" si="27"/>
        <v>1514184.79</v>
      </c>
      <c r="O30" s="29">
        <f t="shared" ca="1" si="24"/>
        <v>60.201702379068585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2515186</v>
      </c>
      <c r="M32" s="39">
        <f t="shared" si="30"/>
        <v>0</v>
      </c>
      <c r="N32" s="39">
        <f t="shared" ca="1" si="30"/>
        <v>1514184.79</v>
      </c>
      <c r="O32" s="39">
        <f t="shared" ca="1" si="29"/>
        <v>60.201702379068585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2515186</v>
      </c>
      <c r="M34" s="39">
        <f t="shared" si="32"/>
        <v>0</v>
      </c>
      <c r="N34" s="39">
        <f t="shared" ca="1" si="32"/>
        <v>1514184.79</v>
      </c>
      <c r="O34" s="39">
        <f t="shared" ca="1" si="29"/>
        <v>60.201702379068585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3871450</v>
      </c>
      <c r="M37" s="55">
        <f t="shared" ca="1" si="33"/>
        <v>3976450</v>
      </c>
      <c r="N37" s="55">
        <f t="shared" ca="1" si="33"/>
        <v>3652696.4400000004</v>
      </c>
      <c r="O37" s="56">
        <f t="shared" ca="1" si="29"/>
        <v>94.349570316031475</v>
      </c>
      <c r="P37" s="56">
        <f t="shared" ca="1" si="25"/>
        <v>91.85822630738474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756381.65</v>
      </c>
      <c r="O41" s="78">
        <f t="shared" ref="O41:O43" ca="1" si="35">IF(L41&gt;0,N41*100/L41,0)</f>
        <v>93.184877417765179</v>
      </c>
      <c r="P41" s="78">
        <f t="shared" ref="P41:P43" ca="1" si="36">IF(M41&gt;0,N41*100/M41,0)</f>
        <v>93.184877417765179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756381.65</v>
      </c>
      <c r="O43" s="78">
        <f t="shared" ca="1" si="35"/>
        <v>93.184877417765179</v>
      </c>
      <c r="P43" s="78">
        <f t="shared" ca="1" si="36"/>
        <v>93.184877417765179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IFERROR(__xludf.DUMMYFUNCTION("IMPORTRANGE(""https://docs.google.com/spreadsheets/d/1Yj_ptqi66GCucihVvJfMjLAmec39IyEx_6qawtMGysU/edit?usp=sharing"",""สบก!R26"")"),564381.65)</f>
        <v>564381.65</v>
      </c>
      <c r="O45" s="39">
        <f ca="1">IF(L45&gt;0,N45*100/L45,0)</f>
        <v>91.073366144908832</v>
      </c>
      <c r="P45" s="39">
        <f ca="1">IF(M45&gt;0,N45*100/M45,0)</f>
        <v>91.073366144908832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446080</v>
      </c>
      <c r="M53" s="121">
        <f t="shared" ca="1" si="39"/>
        <v>446080</v>
      </c>
      <c r="N53" s="121">
        <f t="shared" ca="1" si="39"/>
        <v>406406</v>
      </c>
      <c r="O53" s="120">
        <f t="shared" ref="O53:O55" ca="1" si="40">IF(L53&gt;0,N53*100/L53,0)</f>
        <v>91.106079626972743</v>
      </c>
      <c r="P53" s="120">
        <f t="shared" ref="P53:P55" ca="1" si="41">IF(M53&gt;0,N53*100/M53,0)</f>
        <v>91.106079626972743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446080</v>
      </c>
      <c r="M55" s="121">
        <f t="shared" ca="1" si="43"/>
        <v>446080</v>
      </c>
      <c r="N55" s="121">
        <f t="shared" ca="1" si="43"/>
        <v>406406</v>
      </c>
      <c r="O55" s="120">
        <f t="shared" ca="1" si="40"/>
        <v>91.106079626972743</v>
      </c>
      <c r="P55" s="120">
        <f t="shared" ca="1" si="41"/>
        <v>91.106079626972743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446080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IFERROR(__xludf.DUMMYFUNCTION("IMPORTRANGE(""https://docs.google.com/spreadsheets/d/1Yj_ptqi66GCucihVvJfMjLAmec39IyEx_6qawtMGysU/edit?usp=sharing"",""สบก!AA26"")"),406406)</f>
        <v>406406</v>
      </c>
      <c r="O57" s="39">
        <f ca="1">IF(L57&gt;0,N57*100/L57,0)</f>
        <v>91.106079626972743</v>
      </c>
      <c r="P57" s="39">
        <f ca="1">IF(M57&gt;0,N57*100/M57,0)</f>
        <v>91.106079626972743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IFERROR(__xludf.DUMMYFUNCTION("IMPORTRANGE(""https://docs.google.com/spreadsheets/d/1Yj_ptqi66GCucihVvJfMjLAmec39IyEx_6qawtMGysU/edit?usp=sharing"",""สบก!V26"")"),446080)</f>
        <v>446080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418720</v>
      </c>
      <c r="M66" s="152">
        <f t="shared" ca="1" si="45"/>
        <v>418720</v>
      </c>
      <c r="N66" s="152">
        <f t="shared" ca="1" si="45"/>
        <v>342777.09</v>
      </c>
      <c r="O66" s="151">
        <f t="shared" ref="O66:O68" ca="1" si="46">IF(L66&gt;0,N66*100/L66,0)</f>
        <v>81.863080340084068</v>
      </c>
      <c r="P66" s="151">
        <f t="shared" ref="P66:P68" ca="1" si="47">IF(M66&gt;0,N66*100/M66,0)</f>
        <v>81.863080340084068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418720</v>
      </c>
      <c r="M68" s="88">
        <f t="shared" ca="1" si="49"/>
        <v>418720</v>
      </c>
      <c r="N68" s="88">
        <f t="shared" ca="1" si="49"/>
        <v>342777.09</v>
      </c>
      <c r="O68" s="156">
        <f t="shared" ca="1" si="46"/>
        <v>81.863080340084068</v>
      </c>
      <c r="P68" s="156">
        <f t="shared" ca="1" si="47"/>
        <v>81.863080340084068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418720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IFERROR(__xludf.DUMMYFUNCTION("IMPORTRANGE(""https://docs.google.com/spreadsheets/d/1Yj_ptqi66GCucihVvJfMjLAmec39IyEx_6qawtMGysU/edit?usp=sharing"",""สบก!AJ26"")"),342777.09)</f>
        <v>342777.09</v>
      </c>
      <c r="O70" s="168">
        <f ca="1">IF(L70&gt;0,N70*100/L70,0)</f>
        <v>81.863080340084068</v>
      </c>
      <c r="P70" s="168">
        <f ca="1">IF(M70&gt;0,N70*100/M70,0)</f>
        <v>81.863080340084068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IFERROR(__xludf.DUMMYFUNCTION("IMPORTRANGE(""https://docs.google.com/spreadsheets/d/1Yj_ptqi66GCucihVvJfMjLAmec39IyEx_6qawtMGysU/edit?usp=sharing"",""สบก!AF26"")"),418720)</f>
        <v>418720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311955</v>
      </c>
      <c r="O94" s="151">
        <f t="shared" ref="O94:O96" ca="1" si="53">IF(L94&gt;0,N94*100/L94,0)</f>
        <v>97.803799849510909</v>
      </c>
      <c r="P94" s="151">
        <f t="shared" ref="P94:P96" ca="1" si="54">IF(M94&gt;0,N94*100/M94,0)</f>
        <v>97.803799849510909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311955</v>
      </c>
      <c r="O96" s="156">
        <f t="shared" ca="1" si="53"/>
        <v>97.803799849510909</v>
      </c>
      <c r="P96" s="156">
        <f t="shared" ca="1" si="54"/>
        <v>97.803799849510909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IFERROR(__xludf.DUMMYFUNCTION("IMPORTRANGE(""https://docs.google.com/spreadsheets/d/1Yj_ptqi66GCucihVvJfMjLAmec39IyEx_6qawtMGysU/edit?usp=sharing"",""สบก!AS26"")"),127155)</f>
        <v>127155</v>
      </c>
      <c r="O98" s="168">
        <f ca="1">IF(L98&gt;0,N98*100/L98,0)</f>
        <v>94.778622540250453</v>
      </c>
      <c r="P98" s="168">
        <f ca="1">IF(M98&gt;0,N98*100/M98,0)</f>
        <v>94.778622540250453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93495</v>
      </c>
      <c r="M118" s="152">
        <f t="shared" ca="1" si="58"/>
        <v>93495</v>
      </c>
      <c r="N118" s="152">
        <f t="shared" ca="1" si="58"/>
        <v>77707</v>
      </c>
      <c r="O118" s="151">
        <f t="shared" ref="O118:O120" ca="1" si="59">IF(L118&gt;0,N118*100/L118,0)</f>
        <v>83.113535483180925</v>
      </c>
      <c r="P118" s="151">
        <f t="shared" ref="P118:P120" ca="1" si="60">IF(M118&gt;0,N118*100/M118,0)</f>
        <v>83.113535483180925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93495</v>
      </c>
      <c r="M120" s="88">
        <f t="shared" ca="1" si="62"/>
        <v>93495</v>
      </c>
      <c r="N120" s="88">
        <f t="shared" ca="1" si="62"/>
        <v>77707</v>
      </c>
      <c r="O120" s="156">
        <f t="shared" ca="1" si="59"/>
        <v>83.113535483180925</v>
      </c>
      <c r="P120" s="156">
        <f t="shared" ca="1" si="60"/>
        <v>83.113535483180925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93495</v>
      </c>
      <c r="M122" s="167">
        <f ca="1">IFERROR(__xludf.DUMMYFUNCTION("IMPORTRANGE(""https://docs.google.com/spreadsheets/d/1Yj_ptqi66GCucihVvJfMjLAmec39IyEx_6qawtMGysU/edit?usp=sharing"",""สบก!BA26"")"),93495)</f>
        <v>93495</v>
      </c>
      <c r="N122" s="168">
        <f ca="1">IFERROR(__xludf.DUMMYFUNCTION("IMPORTRANGE(""https://docs.google.com/spreadsheets/d/1Yj_ptqi66GCucihVvJfMjLAmec39IyEx_6qawtMGysU/edit?usp=sharing"",""สบก!BB26"")"),77707)</f>
        <v>77707</v>
      </c>
      <c r="O122" s="168">
        <f ca="1">IF(L122&gt;0,N122*100/L122,0)</f>
        <v>83.113535483180925</v>
      </c>
      <c r="P122" s="168">
        <f ca="1">IF(M122&gt;0,N122*100/M122,0)</f>
        <v>83.113535483180925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IFERROR(__xludf.DUMMYFUNCTION("IMPORTRANGE(""https://docs.google.com/spreadsheets/d/1Yj_ptqi66GCucihVvJfMjLAmec39IyEx_6qawtMGysU/edit?usp=sharing"",""สบก!AX26"")"),93495)</f>
        <v>93495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882700</v>
      </c>
      <c r="M140" s="152">
        <f t="shared" ca="1" si="64"/>
        <v>882700</v>
      </c>
      <c r="N140" s="152">
        <f t="shared" ca="1" si="64"/>
        <v>838471</v>
      </c>
      <c r="O140" s="151">
        <f t="shared" ref="O140:O142" ca="1" si="65">IF(L140&gt;0,N140*100/L140,0)</f>
        <v>94.98935085533023</v>
      </c>
      <c r="P140" s="151">
        <f t="shared" ref="P140:P142" ca="1" si="66">IF(M140&gt;0,N140*100/M140,0)</f>
        <v>94.98935085533023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882700</v>
      </c>
      <c r="M142" s="88">
        <f t="shared" ca="1" si="68"/>
        <v>882700</v>
      </c>
      <c r="N142" s="88">
        <f t="shared" ca="1" si="68"/>
        <v>838471</v>
      </c>
      <c r="O142" s="156">
        <f t="shared" ca="1" si="65"/>
        <v>94.98935085533023</v>
      </c>
      <c r="P142" s="156">
        <f t="shared" ca="1" si="66"/>
        <v>94.98935085533023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882700</v>
      </c>
      <c r="M144" s="167">
        <f ca="1">IFERROR(__xludf.DUMMYFUNCTION("IMPORTRANGE(""https://docs.google.com/spreadsheets/d/1Yj_ptqi66GCucihVvJfMjLAmec39IyEx_6qawtMGysU/edit?usp=sharing"",""สบก!BJ26"")"),882700)</f>
        <v>882700</v>
      </c>
      <c r="N144" s="168">
        <f ca="1">IFERROR(__xludf.DUMMYFUNCTION("IMPORTRANGE(""https://docs.google.com/spreadsheets/d/1Yj_ptqi66GCucihVvJfMjLAmec39IyEx_6qawtMGysU/edit?usp=sharing"",""สบก!BK26"")"),838471)</f>
        <v>838471</v>
      </c>
      <c r="O144" s="168">
        <f ca="1">IF(L144&gt;0,N144*100/L144,0)</f>
        <v>94.98935085533023</v>
      </c>
      <c r="P144" s="168">
        <f ca="1">IF(M144&gt;0,N144*100/M144,0)</f>
        <v>94.98935085533023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IFERROR(__xludf.DUMMYFUNCTION("IMPORTRANGE(""https://docs.google.com/spreadsheets/d/1Yj_ptqi66GCucihVvJfMjLAmec39IyEx_6qawtMGysU/edit?usp=sharing"",""สบก!BG26"")"),420600)</f>
        <v>420600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IFERROR(__xludf.DUMMYFUNCTION("IMPORTRANGE(""https://docs.google.com/spreadsheets/d/11923uPwbBZFjjGgGUA6NLw09EwE0CqkOc4q9oUmW1yo/edit?usp=sharing"",""พะเยา!J84"")"),200)</f>
        <v>200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IFERROR(__xludf.DUMMYFUNCTION("IMPORTRANGE(""https://docs.google.com/spreadsheets/d/11923uPwbBZFjjGgGUA6NLw09EwE0CqkOc4q9oUmW1yo/edit?usp=sharing"",""พะเยา!J85"")"),200)</f>
        <v>200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70200</v>
      </c>
      <c r="O250" s="151">
        <f t="shared" ref="O250:O252" ca="1" si="78">IF(L250&gt;0,N250*100/L250,0)</f>
        <v>98.319327731092443</v>
      </c>
      <c r="P250" s="151">
        <f t="shared" ref="P250:P252" ca="1" si="79">IF(M250&gt;0,N250*100/M250,0)</f>
        <v>98.319327731092443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70200</v>
      </c>
      <c r="O252" s="156">
        <f t="shared" ca="1" si="78"/>
        <v>98.319327731092443</v>
      </c>
      <c r="P252" s="156">
        <f t="shared" ca="1" si="79"/>
        <v>98.319327731092443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IFERROR(__xludf.DUMMYFUNCTION("IMPORTRANGE(""https://docs.google.com/spreadsheets/d/1Yj_ptqi66GCucihVvJfMjLAmec39IyEx_6qawtMGysU/edit?usp=sharing"",""สบก!CC26"")"),70200)</f>
        <v>70200</v>
      </c>
      <c r="O254" s="168">
        <f ca="1">IF(L254&gt;0,N254*100/L254,0)</f>
        <v>98.319327731092443</v>
      </c>
      <c r="P254" s="168">
        <f ca="1">IF(M254&gt;0,N254*100/M254,0)</f>
        <v>98.319327731092443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174896</v>
      </c>
      <c r="O271" s="151">
        <f t="shared" ref="O271:O273" ca="1" si="84">IF(L271&gt;0,N271*100/L271,0)</f>
        <v>90.050458243229329</v>
      </c>
      <c r="P271" s="151">
        <f t="shared" ref="P271:P273" ca="1" si="85">IF(M271&gt;0,N271*100/M271,0)</f>
        <v>90.050458243229329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194220</v>
      </c>
      <c r="M273" s="88">
        <f t="shared" ca="1" si="87"/>
        <v>194220</v>
      </c>
      <c r="N273" s="88">
        <f t="shared" ca="1" si="87"/>
        <v>174896</v>
      </c>
      <c r="O273" s="156">
        <f t="shared" ca="1" si="84"/>
        <v>90.050458243229329</v>
      </c>
      <c r="P273" s="156">
        <f t="shared" ca="1" si="85"/>
        <v>90.050458243229329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194220</v>
      </c>
      <c r="M275" s="167">
        <f ca="1">IFERROR(__xludf.DUMMYFUNCTION("IMPORTRANGE(""https://docs.google.com/spreadsheets/d/1Yj_ptqi66GCucihVvJfMjLAmec39IyEx_6qawtMGysU/edit?usp=sharing"",""สบก!CK26"")"),194220)</f>
        <v>194220</v>
      </c>
      <c r="N275" s="168">
        <f ca="1">IFERROR(__xludf.DUMMYFUNCTION("IMPORTRANGE(""https://docs.google.com/spreadsheets/d/1Yj_ptqi66GCucihVvJfMjLAmec39IyEx_6qawtMGysU/edit?usp=sharing"",""สบก!CL26"")"),174896)</f>
        <v>174896</v>
      </c>
      <c r="O275" s="168">
        <f ca="1">IF(L275&gt;0,N275*100/L275,0)</f>
        <v>90.050458243229329</v>
      </c>
      <c r="P275" s="168">
        <f ca="1">IF(M275&gt;0,N275*100/M275,0)</f>
        <v>90.050458243229329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IFERROR(__xludf.DUMMYFUNCTION("IMPORTRANGE(""https://docs.google.com/spreadsheets/d/1Yj_ptqi66GCucihVvJfMjLAmec39IyEx_6qawtMGysU/edit?usp=sharing"",""สบก!CH26"")"),194220)</f>
        <v>194220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IFERROR(__xludf.DUMMYFUNCTION("IMPORTRANGE(""https://docs.google.com/spreadsheets/d/11923uPwbBZFjjGgGUA6NLw09EwE0CqkOc4q9oUmW1yo/edit?usp=sharing"",""พะเยา!J228"")"),620)</f>
        <v>620</v>
      </c>
      <c r="K328" s="317">
        <f ca="1">IF(I328&gt;0,J328*100/I328,0)</f>
        <v>106.89655172413794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718050</v>
      </c>
      <c r="N329" s="152">
        <f t="shared" ca="1" si="98"/>
        <v>652777.69999999995</v>
      </c>
      <c r="O329" s="151">
        <f t="shared" ref="O329:O331" ca="1" si="99">IF(L329&gt;0,N329*100/L329,0)</f>
        <v>106.48033602479406</v>
      </c>
      <c r="P329" s="151">
        <f t="shared" ref="P329:P331" ca="1" si="100">IF(M329&gt;0,N329*100/M329,0)</f>
        <v>90.909783441264523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718050</v>
      </c>
      <c r="N331" s="88">
        <f t="shared" ca="1" si="102"/>
        <v>652777.69999999995</v>
      </c>
      <c r="O331" s="156">
        <f t="shared" ca="1" si="99"/>
        <v>106.48033602479406</v>
      </c>
      <c r="P331" s="156">
        <f t="shared" ca="1" si="100"/>
        <v>90.909783441264523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IFERROR(__xludf.DUMMYFUNCTION("IMPORTRANGE(""https://docs.google.com/spreadsheets/d/1Yj_ptqi66GCucihVvJfMjLAmec39IyEx_6qawtMGysU/edit?usp=sharing"",""สบก!DL26"")"),703050)</f>
        <v>703050</v>
      </c>
      <c r="N333" s="168">
        <f ca="1">IFERROR(__xludf.DUMMYFUNCTION("IMPORTRANGE(""https://docs.google.com/spreadsheets/d/1Yj_ptqi66GCucihVvJfMjLAmec39IyEx_6qawtMGysU/edit?usp=sharing"",""สบก!DM26"")"),637777.7)</f>
        <v>637777.69999999995</v>
      </c>
      <c r="O333" s="168">
        <f ca="1">IF(L333&gt;0,N333*100/L333,0)</f>
        <v>106.64287266950923</v>
      </c>
      <c r="P333" s="168">
        <f ca="1">IF(M333&gt;0,N333*100/M333,0)</f>
        <v>90.715838133845381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IFERROR(__xludf.DUMMYFUNCTION("IMPORTRANGE(""https://docs.google.com/spreadsheets/d/11923uPwbBZFjjGgGUA6NLw09EwE0CqkOc4q9oUmW1yo/edit?usp=sharing"",""พะเยา!J234"")"),306)</f>
        <v>306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IFERROR(__xludf.DUMMYFUNCTION("IMPORTRANGE(""https://docs.google.com/spreadsheets/d/11923uPwbBZFjjGgGUA6NLw09EwE0CqkOc4q9oUmW1yo/edit?usp=sharing"",""พะเยา!J235"")"),1638.58)</f>
        <v>1638.58</v>
      </c>
      <c r="K340" s="342">
        <f t="shared" ca="1" si="103"/>
        <v>81.929000000000002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IFERROR(__xludf.DUMMYFUNCTION("IMPORTRANGE(""https://docs.google.com/spreadsheets/d/11923uPwbBZFjjGgGUA6NLw09EwE0CqkOc4q9oUmW1yo/edit?usp=sharing"",""พะเยา!J236"")"),488)</f>
        <v>488</v>
      </c>
      <c r="K341" s="342">
        <f t="shared" ca="1" si="103"/>
        <v>84.137931034482762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IFERROR(__xludf.DUMMYFUNCTION("IMPORTRANGE(""https://docs.google.com/spreadsheets/d/11923uPwbBZFjjGgGUA6NLw09EwE0CqkOc4q9oUmW1yo/edit?usp=sharing"",""พะเยา!J237"")"),3433.88)</f>
        <v>3433.88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IFERROR(__xludf.DUMMYFUNCTION("IMPORTRANGE(""https://docs.google.com/spreadsheets/d/11923uPwbBZFjjGgGUA6NLw09EwE0CqkOc4q9oUmW1yo/edit?usp=sharing"",""พะเยา!J238"")"),34)</f>
        <v>34</v>
      </c>
      <c r="K343" s="342">
        <f t="shared" ca="1" si="103"/>
        <v>5.8620689655172411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IFERROR(__xludf.DUMMYFUNCTION("IMPORTRANGE(""https://docs.google.com/spreadsheets/d/11923uPwbBZFjjGgGUA6NLw09EwE0CqkOc4q9oUmW1yo/edit?usp=sharing"",""พะเยา!J239"")"),124.19)</f>
        <v>124.19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IFERROR(__xludf.DUMMYFUNCTION("IMPORTRANGE(""https://docs.google.com/spreadsheets/d/11923uPwbBZFjjGgGUA6NLw09EwE0CqkOc4q9oUmW1yo/edit?usp=sharing"",""พะเยา!J240"")"),620)</f>
        <v>620</v>
      </c>
      <c r="K345" s="342">
        <f t="shared" ca="1" si="103"/>
        <v>106.89655172413794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IFERROR(__xludf.DUMMYFUNCTION("IMPORTRANGE(""https://docs.google.com/spreadsheets/d/11923uPwbBZFjjGgGUA6NLw09EwE0CqkOc4q9oUmW1yo/edit?usp=sharing"",""พะเยา!J241"")"),4001.17)</f>
        <v>4001.17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IFERROR(__xludf.DUMMYFUNCTION("IMPORTRANGE(""https://docs.google.com/spreadsheets/d/11923uPwbBZFjjGgGUA6NLw09EwE0CqkOc4q9oUmW1yo/edit?usp=sharing"",""พะเยา!L242"")"),2515186)</f>
        <v>2515186</v>
      </c>
      <c r="M347" s="357"/>
      <c r="N347" s="357">
        <f ca="1">IFERROR(__xludf.DUMMYFUNCTION("IMPORTRANGE(""https://docs.google.com/spreadsheets/d/11923uPwbBZFjjGgGUA6NLw09EwE0CqkOc4q9oUmW1yo/edit?usp=sharing"",""พะเยา!M242"")"),1514184.79)</f>
        <v>1514184.79</v>
      </c>
      <c r="O347" s="357">
        <f ca="1">+IF(L347&gt;0,N347*100/L347,0)</f>
        <v>60.201702379068585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IFERROR(__xludf.DUMMYFUNCTION("IMPORTRANGE(""https://docs.google.com/spreadsheets/d/11923uPwbBZFjjGgGUA6NLw09EwE0CqkOc4q9oUmW1yo/edit?usp=sharing"",""พะเยา!M244"")"),316213.74)</f>
        <v>316213.74</v>
      </c>
      <c r="O349" s="372">
        <f ca="1">+IF(L349&gt;0,N349*100/L349,0)</f>
        <v>86.876680037364693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IFERROR(__xludf.DUMMYFUNCTION("IMPORTRANGE(""https://docs.google.com/spreadsheets/d/11923uPwbBZFjjGgGUA6NLw09EwE0CqkOc4q9oUmW1yo/edit?usp=sharing"",""พะเยา!M247"")"),316213.74)</f>
        <v>316213.74</v>
      </c>
      <c r="O352" s="165">
        <f t="shared" ca="1" si="105"/>
        <v>86.876680037364693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IFERROR(__xludf.DUMMYFUNCTION("IMPORTRANGE(""https://docs.google.com/spreadsheets/d/11923uPwbBZFjjGgGUA6NLw09EwE0CqkOc4q9oUmW1yo/edit?usp=sharing"",""พะเยา!M249"")"),316213.74)</f>
        <v>316213.74</v>
      </c>
      <c r="O354" s="168">
        <f t="shared" ca="1" si="105"/>
        <v>86.876680037364693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IFERROR(__xludf.DUMMYFUNCTION("IMPORTRANGE(""https://docs.google.com/spreadsheets/d/11923uPwbBZFjjGgGUA6NLw09EwE0CqkOc4q9oUmW1yo/edit?usp=sharing"",""พะเยา!M250"")"),70233)</f>
        <v>70233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IFERROR(__xludf.DUMMYFUNCTION("IMPORTRANGE(""https://docs.google.com/spreadsheets/d/11923uPwbBZFjjGgGUA6NLw09EwE0CqkOc4q9oUmW1yo/edit?usp=sharing"",""พะเยา!M251"")"),102500)</f>
        <v>102500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IFERROR(__xludf.DUMMYFUNCTION("IMPORTRANGE(""https://docs.google.com/spreadsheets/d/11923uPwbBZFjjGgGUA6NLw09EwE0CqkOc4q9oUmW1yo/edit?usp=sharing"",""พะเยา!M252"")"),112031.74)</f>
        <v>112031.74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IFERROR(__xludf.DUMMYFUNCTION("IMPORTRANGE(""https://docs.google.com/spreadsheets/d/11923uPwbBZFjjGgGUA6NLw09EwE0CqkOc4q9oUmW1yo/edit?usp=sharing"",""พะเยา!M253"")"),31449)</f>
        <v>31449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IFERROR(__xludf.DUMMYFUNCTION("IMPORTRANGE(""https://docs.google.com/spreadsheets/d/11923uPwbBZFjjGgGUA6NLw09EwE0CqkOc4q9oUmW1yo/edit?usp=sharing"",""พะเยา!M275"")"),331786.2)</f>
        <v>331786.2</v>
      </c>
      <c r="O380" s="372">
        <f ca="1">+IF(L380&gt;0,N380*100/L380,0)</f>
        <v>32.258604596896511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IFERROR(__xludf.DUMMYFUNCTION("IMPORTRANGE(""https://docs.google.com/spreadsheets/d/11923uPwbBZFjjGgGUA6NLw09EwE0CqkOc4q9oUmW1yo/edit?usp=sharing"",""พะเยา!M278"")"),331786.2)</f>
        <v>331786.2</v>
      </c>
      <c r="O383" s="165">
        <f t="shared" ca="1" si="109"/>
        <v>32.258604596896511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IFERROR(__xludf.DUMMYFUNCTION("IMPORTRANGE(""https://docs.google.com/spreadsheets/d/11923uPwbBZFjjGgGUA6NLw09EwE0CqkOc4q9oUmW1yo/edit?usp=sharing"",""พะเยา!M280"")"),331786.2)</f>
        <v>331786.2</v>
      </c>
      <c r="O385" s="168">
        <f t="shared" ca="1" si="109"/>
        <v>32.258604596896511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IFERROR(__xludf.DUMMYFUNCTION("IMPORTRANGE(""https://docs.google.com/spreadsheets/d/11923uPwbBZFjjGgGUA6NLw09EwE0CqkOc4q9oUmW1yo/edit?usp=sharing"",""พะเยา!M281"")"),173974.2)</f>
        <v>173974.2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IFERROR(__xludf.DUMMYFUNCTION("IMPORTRANGE(""https://docs.google.com/spreadsheets/d/11923uPwbBZFjjGgGUA6NLw09EwE0CqkOc4q9oUmW1yo/edit?usp=sharing"",""พะเยา!M283"")"),108292)</f>
        <v>108292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IFERROR(__xludf.DUMMYFUNCTION("IMPORTRANGE(""https://docs.google.com/spreadsheets/d/11923uPwbBZFjjGgGUA6NLw09EwE0CqkOc4q9oUmW1yo/edit?usp=sharing"",""พะเยา!M296"")"),259239)</f>
        <v>259239</v>
      </c>
      <c r="O401" s="372">
        <f ca="1">+IF(L401&gt;0,N401*100/L401,0)</f>
        <v>95.336496028243602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IFERROR(__xludf.DUMMYFUNCTION("IMPORTRANGE(""https://docs.google.com/spreadsheets/d/11923uPwbBZFjjGgGUA6NLw09EwE0CqkOc4q9oUmW1yo/edit?usp=sharing"",""พะเยา!M299"")"),259239)</f>
        <v>259239</v>
      </c>
      <c r="O404" s="168">
        <f t="shared" ca="1" si="112"/>
        <v>95.336496028243602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IFERROR(__xludf.DUMMYFUNCTION("IMPORTRANGE(""https://docs.google.com/spreadsheets/d/11923uPwbBZFjjGgGUA6NLw09EwE0CqkOc4q9oUmW1yo/edit?usp=sharing"",""พะเยา!M301"")"),259239)</f>
        <v>259239</v>
      </c>
      <c r="O406" s="168">
        <f t="shared" ca="1" si="112"/>
        <v>95.336496028243602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IFERROR(__xludf.DUMMYFUNCTION("IMPORTRANGE(""https://docs.google.com/spreadsheets/d/11923uPwbBZFjjGgGUA6NLw09EwE0CqkOc4q9oUmW1yo/edit?usp=sharing"",""พะเยา!M303"")"),65000)</f>
        <v>65000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IFERROR(__xludf.DUMMYFUNCTION("IMPORTRANGE(""https://docs.google.com/spreadsheets/d/11923uPwbBZFjjGgGUA6NLw09EwE0CqkOc4q9oUmW1yo/edit?usp=sharing"",""พะเยา!M305"")"),35460)</f>
        <v>35460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IFERROR(__xludf.DUMMYFUNCTION("IMPORTRANGE(""https://docs.google.com/spreadsheets/d/11923uPwbBZFjjGgGUA6NLw09EwE0CqkOc4q9oUmW1yo/edit?usp=sharing"",""พะเยา!M330"")"),101909)</f>
        <v>101909</v>
      </c>
      <c r="O435" s="411">
        <f t="shared" ref="O435:O439" ca="1" si="114">+IF(L435&gt;0,N435*100/L435,0)</f>
        <v>67.939333333333337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IFERROR(__xludf.DUMMYFUNCTION("IMPORTRANGE(""https://docs.google.com/spreadsheets/d/11923uPwbBZFjjGgGUA6NLw09EwE0CqkOc4q9oUmW1yo/edit?usp=sharing"",""พะเยา!M332"")"),101909)</f>
        <v>101909</v>
      </c>
      <c r="O437" s="168">
        <f t="shared" ca="1" si="114"/>
        <v>67.939333333333337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IFERROR(__xludf.DUMMYFUNCTION("IMPORTRANGE(""https://docs.google.com/spreadsheets/d/11923uPwbBZFjjGgGUA6NLw09EwE0CqkOc4q9oUmW1yo/edit?usp=sharing"",""พะเยา!M334"")"),101909)</f>
        <v>101909</v>
      </c>
      <c r="O439" s="168">
        <f t="shared" ca="1" si="114"/>
        <v>67.939333333333337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IFERROR(__xludf.DUMMYFUNCTION("IMPORTRANGE(""https://docs.google.com/spreadsheets/d/11923uPwbBZFjjGgGUA6NLw09EwE0CqkOc4q9oUmW1yo/edit?usp=sharing"",""พะเยา!M338"")"),38951)</f>
        <v>38951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IFERROR(__xludf.DUMMYFUNCTION("IMPORTRANGE(""https://docs.google.com/spreadsheets/d/11923uPwbBZFjjGgGUA6NLw09EwE0CqkOc4q9oUmW1yo/edit?usp=sharing"",""พะเยา!J350"")"),28988)</f>
        <v>28988</v>
      </c>
      <c r="K455" s="371">
        <f ca="1">IF(I455&gt;0,J455*100/I455,0)</f>
        <v>93.128152407877408</v>
      </c>
      <c r="L455" s="372">
        <f ca="1">IFERROR(__xludf.DUMMYFUNCTION("IMPORTRANGE(""https://docs.google.com/spreadsheets/d/11923uPwbBZFjjGgGUA6NLw09EwE0CqkOc4q9oUmW1yo/edit?usp=sharing"",""พะเยา!L350"")"),379546)</f>
        <v>379546</v>
      </c>
      <c r="M455" s="372"/>
      <c r="N455" s="372">
        <f ca="1">IFERROR(__xludf.DUMMYFUNCTION("IMPORTRANGE(""https://docs.google.com/spreadsheets/d/11923uPwbBZFjjGgGUA6NLw09EwE0CqkOc4q9oUmW1yo/edit?usp=sharing"",""พะเยา!M350"")"),333472.85)</f>
        <v>333472.84999999998</v>
      </c>
      <c r="O455" s="372">
        <f t="shared" ref="O455:O459" ca="1" si="116">+IF(L455&gt;0,N455*100/L455,0)</f>
        <v>87.860983912358435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IFERROR(__xludf.DUMMYFUNCTION("IMPORTRANGE(""https://docs.google.com/spreadsheets/d/11923uPwbBZFjjGgGUA6NLw09EwE0CqkOc4q9oUmW1yo/edit?usp=sharing"",""พะเยา!L352"")"),379546)</f>
        <v>379546</v>
      </c>
      <c r="M457" s="165"/>
      <c r="N457" s="168">
        <f ca="1">IFERROR(__xludf.DUMMYFUNCTION("IMPORTRANGE(""https://docs.google.com/spreadsheets/d/11923uPwbBZFjjGgGUA6NLw09EwE0CqkOc4q9oUmW1yo/edit?usp=sharing"",""พะเยา!M352"")"),333472.85)</f>
        <v>333472.84999999998</v>
      </c>
      <c r="O457" s="168">
        <f t="shared" ca="1" si="116"/>
        <v>87.860983912358435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IFERROR(__xludf.DUMMYFUNCTION("IMPORTRANGE(""https://docs.google.com/spreadsheets/d/11923uPwbBZFjjGgGUA6NLw09EwE0CqkOc4q9oUmW1yo/edit?usp=sharing"",""พะเยา!L354"")"),379546)</f>
        <v>379546</v>
      </c>
      <c r="M459" s="168"/>
      <c r="N459" s="168">
        <f ca="1">IFERROR(__xludf.DUMMYFUNCTION("IMPORTRANGE(""https://docs.google.com/spreadsheets/d/11923uPwbBZFjjGgGUA6NLw09EwE0CqkOc4q9oUmW1yo/edit?usp=sharing"",""พะเยา!M354"")"),333472.85)</f>
        <v>333472.84999999998</v>
      </c>
      <c r="O459" s="168">
        <f t="shared" ca="1" si="116"/>
        <v>87.860983912358435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IFERROR(__xludf.DUMMYFUNCTION("IMPORTRANGE(""https://docs.google.com/spreadsheets/d/11923uPwbBZFjjGgGUA6NLw09EwE0CqkOc4q9oUmW1yo/edit?usp=sharing"",""พะเยา!M357"")"),120619.35)</f>
        <v>120619.35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IFERROR(__xludf.DUMMYFUNCTION("IMPORTRANGE(""https://docs.google.com/spreadsheets/d/11923uPwbBZFjjGgGUA6NLw09EwE0CqkOc4q9oUmW1yo/edit?usp=sharing"",""พะเยา!M358"")"),212853.5)</f>
        <v>212853.5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IFERROR(__xludf.DUMMYFUNCTION("IMPORTRANGE(""https://docs.google.com/spreadsheets/d/11923uPwbBZFjjGgGUA6NLw09EwE0CqkOc4q9oUmW1yo/edit?usp=sharing"",""พะเยา!J359"")"),28988)</f>
        <v>28988</v>
      </c>
      <c r="K464" s="268">
        <f t="shared" ref="K464:K515" ca="1" si="117">IF(I464&gt;0,J464*100/I464,0)</f>
        <v>93.128152407877408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IFERROR(__xludf.DUMMYFUNCTION("IMPORTRANGE(""https://docs.google.com/spreadsheets/d/11923uPwbBZFjjGgGUA6NLw09EwE0CqkOc4q9oUmW1yo/edit?usp=sharing"",""พะเยา!J376"")"),28988)</f>
        <v>28988</v>
      </c>
      <c r="K481" s="201">
        <f t="shared" ca="1" si="117"/>
        <v>93.128152407877408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IFERROR(__xludf.DUMMYFUNCTION("IMPORTRANGE(""https://docs.google.com/spreadsheets/d/11923uPwbBZFjjGgGUA6NLw09EwE0CqkOc4q9oUmW1yo/edit?usp=sharing"",""พะเยา!J377"")"),5249)</f>
        <v>5249</v>
      </c>
      <c r="K482" s="163">
        <f t="shared" ca="1" si="117"/>
        <v>95.22859216255442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IFERROR(__xludf.DUMMYFUNCTION("IMPORTRANGE(""https://docs.google.com/spreadsheets/d/11923uPwbBZFjjGgGUA6NLw09EwE0CqkOc4q9oUmW1yo/edit?usp=sharing"",""พะเยา!J378"")"),28543)</f>
        <v>28543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IFERROR(__xludf.DUMMYFUNCTION("IMPORTRANGE(""https://docs.google.com/spreadsheets/d/11923uPwbBZFjjGgGUA6NLw09EwE0CqkOc4q9oUmW1yo/edit?usp=sharing"",""พะเยา!J379"")"),5179)</f>
        <v>5179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IFERROR(__xludf.DUMMYFUNCTION("IMPORTRANGE(""https://docs.google.com/spreadsheets/d/11923uPwbBZFjjGgGUA6NLw09EwE0CqkOc4q9oUmW1yo/edit?usp=sharing"",""พะเยา!J382"")"),445)</f>
        <v>445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IFERROR(__xludf.DUMMYFUNCTION("IMPORTRANGE(""https://docs.google.com/spreadsheets/d/11923uPwbBZFjjGgGUA6NLw09EwE0CqkOc4q9oUmW1yo/edit?usp=sharing"",""พะเยา!J383"")"),70)</f>
        <v>70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IFERROR(__xludf.DUMMYFUNCTION("IMPORTRANGE(""https://docs.google.com/spreadsheets/d/11923uPwbBZFjjGgGUA6NLw09EwE0CqkOc4q9oUmW1yo/edit?usp=sharing"",""พะเยา!J384"")"),445)</f>
        <v>445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IFERROR(__xludf.DUMMYFUNCTION("IMPORTRANGE(""https://docs.google.com/spreadsheets/d/11923uPwbBZFjjGgGUA6NLw09EwE0CqkOc4q9oUmW1yo/edit?usp=sharing"",""พะเยา!J385"")"),70)</f>
        <v>70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IFERROR(__xludf.DUMMYFUNCTION("IMPORTRANGE(""https://docs.google.com/spreadsheets/d/11923uPwbBZFjjGgGUA6NLw09EwE0CqkOc4q9oUmW1yo/edit?usp=sharing"",""พะเยา!J392"")"),100)</f>
        <v>100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IFERROR(__xludf.DUMMYFUNCTION("IMPORTRANGE(""https://docs.google.com/spreadsheets/d/11923uPwbBZFjjGgGUA6NLw09EwE0CqkOc4q9oUmW1yo/edit?usp=sharing"",""พะเยา!J393"")"),100)</f>
        <v>100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IFERROR(__xludf.DUMMYFUNCTION("IMPORTRANGE(""https://docs.google.com/spreadsheets/d/11923uPwbBZFjjGgGUA6NLw09EwE0CqkOc4q9oUmW1yo/edit?usp=sharing"",""พะเยา!J394"")"),20)</f>
        <v>20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IFERROR(__xludf.DUMMYFUNCTION("IMPORTRANGE(""https://docs.google.com/spreadsheets/d/11923uPwbBZFjjGgGUA6NLw09EwE0CqkOc4q9oUmW1yo/edit?usp=sharing"",""พะเยา!J395"")"),94)</f>
        <v>94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IFERROR(__xludf.DUMMYFUNCTION("IMPORTRANGE(""https://docs.google.com/spreadsheets/d/11923uPwbBZFjjGgGUA6NLw09EwE0CqkOc4q9oUmW1yo/edit?usp=sharing"",""พะเยา!J396"")"),18)</f>
        <v>18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IFERROR(__xludf.DUMMYFUNCTION("IMPORTRANGE(""https://docs.google.com/spreadsheets/d/11923uPwbBZFjjGgGUA6NLw09EwE0CqkOc4q9oUmW1yo/edit?usp=sharing"",""พะเยา!J397"")"),94)</f>
        <v>94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IFERROR(__xludf.DUMMYFUNCTION("IMPORTRANGE(""https://docs.google.com/spreadsheets/d/11923uPwbBZFjjGgGUA6NLw09EwE0CqkOc4q9oUmW1yo/edit?usp=sharing"",""พะเยา!J398"")"),18)</f>
        <v>18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IFERROR(__xludf.DUMMYFUNCTION("IMPORTRANGE(""https://docs.google.com/spreadsheets/d/11923uPwbBZFjjGgGUA6NLw09EwE0CqkOc4q9oUmW1yo/edit?usp=sharing"",""พะเยา!J420"")"),6)</f>
        <v>6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IFERROR(__xludf.DUMMYFUNCTION("IMPORTRANGE(""https://docs.google.com/spreadsheets/d/11923uPwbBZFjjGgGUA6NLw09EwE0CqkOc4q9oUmW1yo/edit?usp=sharing"",""พะเยา!J422"")"),6)</f>
        <v>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IFERROR(__xludf.DUMMYFUNCTION("IMPORTRANGE(""https://docs.google.com/spreadsheets/d/11923uPwbBZFjjGgGUA6NLw09EwE0CqkOc4q9oUmW1yo/edit?usp=sharing"",""พะเยา!J459"")"),4466)</f>
        <v>4466</v>
      </c>
      <c r="K564" s="371">
        <f ca="1">IF(I564&gt;0,J564*100/I564,0)</f>
        <v>229.02564102564102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IFERROR(__xludf.DUMMYFUNCTION("IMPORTRANGE(""https://docs.google.com/spreadsheets/d/11923uPwbBZFjjGgGUA6NLw09EwE0CqkOc4q9oUmW1yo/edit?usp=sharing"",""พะเยา!M459"")"),124924)</f>
        <v>124924</v>
      </c>
      <c r="O564" s="372">
        <f t="shared" ref="O564:O568" ca="1" si="122">+IF(L564&gt;0,N564*100/L564,0)</f>
        <v>87.826209223847016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IFERROR(__xludf.DUMMYFUNCTION("IMPORTRANGE(""https://docs.google.com/spreadsheets/d/11923uPwbBZFjjGgGUA6NLw09EwE0CqkOc4q9oUmW1yo/edit?usp=sharing"",""พะเยา!M461"")"),124924)</f>
        <v>124924</v>
      </c>
      <c r="O566" s="168">
        <f t="shared" ca="1" si="122"/>
        <v>87.826209223847016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IFERROR(__xludf.DUMMYFUNCTION("IMPORTRANGE(""https://docs.google.com/spreadsheets/d/11923uPwbBZFjjGgGUA6NLw09EwE0CqkOc4q9oUmW1yo/edit?usp=sharing"",""พะเยา!M463"")"),124924)</f>
        <v>124924</v>
      </c>
      <c r="O568" s="168">
        <f t="shared" ca="1" si="122"/>
        <v>87.826209223847016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IFERROR(__xludf.DUMMYFUNCTION("IMPORTRANGE(""https://docs.google.com/spreadsheets/d/11923uPwbBZFjjGgGUA6NLw09EwE0CqkOc4q9oUmW1yo/edit?usp=sharing"",""พะเยา!M466"")"),86532)</f>
        <v>86532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IFERROR(__xludf.DUMMYFUNCTION("IMPORTRANGE(""https://docs.google.com/spreadsheets/d/11923uPwbBZFjjGgGUA6NLw09EwE0CqkOc4q9oUmW1yo/edit?usp=sharing"",""พะเยา!M467"")"),38392)</f>
        <v>38392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IFERROR(__xludf.DUMMYFUNCTION("IMPORTRANGE(""https://docs.google.com/spreadsheets/d/11923uPwbBZFjjGgGUA6NLw09EwE0CqkOc4q9oUmW1yo/edit?usp=sharing"",""พะเยา!J468"")"),4466)</f>
        <v>4466</v>
      </c>
      <c r="K573" s="201">
        <f ca="1">IF(I573&gt;0,J573*100/I573,0)</f>
        <v>229.02564102564102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IFERROR(__xludf.DUMMYFUNCTION("IMPORTRANGE(""https://docs.google.com/spreadsheets/d/11923uPwbBZFjjGgGUA6NLw09EwE0CqkOc4q9oUmW1yo/edit?usp=sharing"",""พะเยา!J471"")"),648)</f>
        <v>648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IFERROR(__xludf.DUMMYFUNCTION("IMPORTRANGE(""https://docs.google.com/spreadsheets/d/11923uPwbBZFjjGgGUA6NLw09EwE0CqkOc4q9oUmW1yo/edit?usp=sharing"",""พะเยา!J472"")"),3818)</f>
        <v>3818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IFERROR(__xludf.DUMMYFUNCTION("IMPORTRANGE(""https://docs.google.com/spreadsheets/d/11923uPwbBZFjjGgGUA6NLw09EwE0CqkOc4q9oUmW1yo/edit?usp=sharing"",""พะเยา!M475"")"),25880)</f>
        <v>25880</v>
      </c>
      <c r="O580" s="372">
        <f t="shared" ref="O580:O584" ca="1" si="124">+IF(L580&gt;0,N580*100/L580,0)</f>
        <v>18.640161336790552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IFERROR(__xludf.DUMMYFUNCTION("IMPORTRANGE(""https://docs.google.com/spreadsheets/d/11923uPwbBZFjjGgGUA6NLw09EwE0CqkOc4q9oUmW1yo/edit?usp=sharing"",""พะเยา!M477"")"),25880)</f>
        <v>25880</v>
      </c>
      <c r="O582" s="168">
        <f t="shared" ca="1" si="124"/>
        <v>18.640161336790552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IFERROR(__xludf.DUMMYFUNCTION("IMPORTRANGE(""https://docs.google.com/spreadsheets/d/11923uPwbBZFjjGgGUA6NLw09EwE0CqkOc4q9oUmW1yo/edit?usp=sharing"",""พะเยา!M479"")"),25880)</f>
        <v>25880</v>
      </c>
      <c r="O584" s="168">
        <f t="shared" ca="1" si="124"/>
        <v>18.640161336790552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IFERROR(__xludf.DUMMYFUNCTION("IMPORTRANGE(""https://docs.google.com/spreadsheets/d/11923uPwbBZFjjGgGUA6NLw09EwE0CqkOc4q9oUmW1yo/edit?usp=sharing"",""พะเยา!M483"")"),25880)</f>
        <v>25880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IFERROR(__xludf.DUMMYFUNCTION("IMPORTRANGE(""https://docs.google.com/spreadsheets/d/11923uPwbBZFjjGgGUA6NLw09EwE0CqkOc4q9oUmW1yo/edit?usp=sharing"",""พะเยา!J486"")"),44)</f>
        <v>44</v>
      </c>
      <c r="K591" s="163">
        <f t="shared" ca="1" si="125"/>
        <v>110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IFERROR(__xludf.DUMMYFUNCTION("IMPORTRANGE(""https://docs.google.com/spreadsheets/d/11923uPwbBZFjjGgGUA6NLw09EwE0CqkOc4q9oUmW1yo/edit?usp=sharing"",""พะเยา!J487"")"),20.55)</f>
        <v>20.55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IFERROR(__xludf.DUMMYFUNCTION("IMPORTRANGE(""https://docs.google.com/spreadsheets/d/11923uPwbBZFjjGgGUA6NLw09EwE0CqkOc4q9oUmW1yo/edit?usp=sharing"",""พะเยา!L492"")"),5800)</f>
        <v>5800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36.206896551724135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IFERROR(__xludf.DUMMYFUNCTION("IMPORTRANGE(""https://docs.google.com/spreadsheets/d/11923uPwbBZFjjGgGUA6NLw09EwE0CqkOc4q9oUmW1yo/edit?usp=sharing"",""พะเยา!L494"")"),5800)</f>
        <v>5800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36.206896551724135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IFERROR(__xludf.DUMMYFUNCTION("IMPORTRANGE(""https://docs.google.com/spreadsheets/d/11923uPwbBZFjjGgGUA6NLw09EwE0CqkOc4q9oUmW1yo/edit?usp=sharing"",""พะเยา!L496"")"),5800)</f>
        <v>5800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36.206896551724135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IFERROR(__xludf.DUMMYFUNCTION("IMPORTRANGE(""https://docs.google.com/spreadsheets/d/11923uPwbBZFjjGgGUA6NLw09EwE0CqkOc4q9oUmW1yo/edit?usp=sharing"",""พะเยา!J507"")"),150)</f>
        <v>150</v>
      </c>
      <c r="K612" s="163">
        <f t="shared" ca="1" si="127"/>
        <v>100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IFERROR(__xludf.DUMMYFUNCTION("IMPORTRANGE(""https://docs.google.com/spreadsheets/d/11923uPwbBZFjjGgGUA6NLw09EwE0CqkOc4q9oUmW1yo/edit?usp=sharing"",""พะเยา!J523"")"),4831782.56)</f>
        <v>4831782.5599999996</v>
      </c>
      <c r="K628" s="342">
        <f t="shared" ref="K628:K635" ca="1" si="129">IF(I628&gt;0,J628*100/I628,0)</f>
        <v>100.66923405739527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IFERROR(__xludf.DUMMYFUNCTION("IMPORTRANGE(""https://docs.google.com/spreadsheets/d/11923uPwbBZFjjGgGUA6NLw09EwE0CqkOc4q9oUmW1yo/edit?usp=sharing"",""พะเยา!J524"")"),429)</f>
        <v>429</v>
      </c>
      <c r="K629" s="342">
        <f t="shared" ca="1" si="129"/>
        <v>94.493392070484575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IFERROR(__xludf.DUMMYFUNCTION("IMPORTRANGE(""https://docs.google.com/spreadsheets/d/11923uPwbBZFjjGgGUA6NLw09EwE0CqkOc4q9oUmW1yo/edit?usp=sharing"",""พะเยา!J525"")"),780912.5)</f>
        <v>780912.5</v>
      </c>
      <c r="K630" s="342">
        <f t="shared" ca="1" si="129"/>
        <v>7.8718444004430381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IFERROR(__xludf.DUMMYFUNCTION("IMPORTRANGE(""https://docs.google.com/spreadsheets/d/11923uPwbBZFjjGgGUA6NLw09EwE0CqkOc4q9oUmW1yo/edit?usp=sharing"",""พะเยา!J526"")"),110)</f>
        <v>110</v>
      </c>
      <c r="K631" s="342">
        <f t="shared" ca="1" si="129"/>
        <v>33.132530120481931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IFERROR(__xludf.DUMMYFUNCTION("IMPORTRANGE(""https://docs.google.com/spreadsheets/d/11923uPwbBZFjjGgGUA6NLw09EwE0CqkOc4q9oUmW1yo/edit?usp=sharing"",""พะเยา!J527"")"),55307.22)</f>
        <v>55307.22</v>
      </c>
      <c r="K632" s="342">
        <f t="shared" ca="1" si="129"/>
        <v>89.46543696057806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IFERROR(__xludf.DUMMYFUNCTION("IMPORTRANGE(""https://docs.google.com/spreadsheets/d/11923uPwbBZFjjGgGUA6NLw09EwE0CqkOc4q9oUmW1yo/edit?usp=sharing"",""พะเยา!J528"")"),98)</f>
        <v>98</v>
      </c>
      <c r="K633" s="342">
        <f t="shared" ca="1" si="129"/>
        <v>91.588785046728972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4692945.3900000006</v>
      </c>
      <c r="M8" s="23">
        <f t="shared" ca="1" si="0"/>
        <v>2758848.39</v>
      </c>
      <c r="N8" s="23">
        <f t="shared" ca="1" si="0"/>
        <v>3710280.8599999994</v>
      </c>
      <c r="O8" s="22">
        <f t="shared" ref="O8:O16" ca="1" si="1">IF(L8&gt;0,N8*100/L8,0)</f>
        <v>79.060814726420645</v>
      </c>
      <c r="P8" s="22">
        <f t="shared" ref="P8:P16" ca="1" si="2">IF(M8&gt;0,N8*100/M8,0)</f>
        <v>134.48658046772911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4692945.3900000006</v>
      </c>
      <c r="M10" s="30">
        <f t="shared" ca="1" si="4"/>
        <v>2758848.39</v>
      </c>
      <c r="N10" s="30">
        <f t="shared" ca="1" si="4"/>
        <v>3710280.8599999994</v>
      </c>
      <c r="O10" s="29">
        <f t="shared" ca="1" si="1"/>
        <v>79.060814726420645</v>
      </c>
      <c r="P10" s="29">
        <f t="shared" ca="1" si="2"/>
        <v>134.48658046772911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4617345.3900000006</v>
      </c>
      <c r="M12" s="39">
        <f t="shared" ca="1" si="6"/>
        <v>2683248.39</v>
      </c>
      <c r="N12" s="39">
        <f t="shared" ca="1" si="6"/>
        <v>3634680.8599999994</v>
      </c>
      <c r="O12" s="39">
        <f t="shared" ca="1" si="1"/>
        <v>78.717976521136947</v>
      </c>
      <c r="P12" s="39">
        <f t="shared" ca="1" si="2"/>
        <v>135.45823314553445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2102170.39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2515175</v>
      </c>
      <c r="M14" s="39">
        <f t="shared" si="8"/>
        <v>0</v>
      </c>
      <c r="N14" s="39">
        <f t="shared" ca="1" si="8"/>
        <v>1301099.8</v>
      </c>
      <c r="O14" s="39">
        <f t="shared" ca="1" si="1"/>
        <v>51.729990954903734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2701148.39</v>
      </c>
      <c r="M18" s="23">
        <f t="shared" ca="1" si="11"/>
        <v>2758848.39</v>
      </c>
      <c r="N18" s="23">
        <f t="shared" ca="1" si="11"/>
        <v>2409181.0599999996</v>
      </c>
      <c r="O18" s="22">
        <f t="shared" ref="O18:O20" ca="1" si="12">IF(L18&gt;0,N18*100/L18,0)</f>
        <v>89.190992576309355</v>
      </c>
      <c r="P18" s="22">
        <f t="shared" ref="P18:P26" ca="1" si="13">IF(M18&gt;0,N18*100/M18,0)</f>
        <v>87.325605449453477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2701148.39</v>
      </c>
      <c r="M20" s="30">
        <f t="shared" ca="1" si="15"/>
        <v>2758848.39</v>
      </c>
      <c r="N20" s="30">
        <f t="shared" ca="1" si="15"/>
        <v>2409181.0599999996</v>
      </c>
      <c r="O20" s="29">
        <f t="shared" ca="1" si="12"/>
        <v>89.190992576309355</v>
      </c>
      <c r="P20" s="29">
        <f t="shared" ca="1" si="13"/>
        <v>87.325605449453477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2625548.39</v>
      </c>
      <c r="M22" s="42">
        <f t="shared" ca="1" si="18"/>
        <v>2683248.39</v>
      </c>
      <c r="N22" s="39">
        <f t="shared" ca="1" si="18"/>
        <v>2333581.0599999996</v>
      </c>
      <c r="O22" s="39">
        <f t="shared" ca="1" si="17"/>
        <v>88.879758182632457</v>
      </c>
      <c r="P22" s="39">
        <f t="shared" ca="1" si="13"/>
        <v>86.968506855230032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2102170.39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523378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1991797</v>
      </c>
      <c r="M28" s="23">
        <f t="shared" si="23"/>
        <v>0</v>
      </c>
      <c r="N28" s="23">
        <f t="shared" ca="1" si="23"/>
        <v>1301099.8</v>
      </c>
      <c r="O28" s="22">
        <f t="shared" ref="O28:O30" ca="1" si="24">IF(L28&gt;0,N28*100/L28,0)</f>
        <v>65.32291192325323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1991797</v>
      </c>
      <c r="M30" s="30">
        <f t="shared" si="27"/>
        <v>0</v>
      </c>
      <c r="N30" s="30">
        <f t="shared" ca="1" si="27"/>
        <v>1301099.8</v>
      </c>
      <c r="O30" s="29">
        <f t="shared" ca="1" si="24"/>
        <v>65.32291192325323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1991797</v>
      </c>
      <c r="M32" s="39">
        <f t="shared" si="30"/>
        <v>0</v>
      </c>
      <c r="N32" s="39">
        <f t="shared" ca="1" si="30"/>
        <v>1301099.8</v>
      </c>
      <c r="O32" s="39">
        <f t="shared" ca="1" si="29"/>
        <v>65.32291192325323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1991797</v>
      </c>
      <c r="M34" s="39">
        <f t="shared" si="32"/>
        <v>0</v>
      </c>
      <c r="N34" s="39">
        <f t="shared" ca="1" si="32"/>
        <v>1301099.8</v>
      </c>
      <c r="O34" s="39">
        <f t="shared" ca="1" si="29"/>
        <v>65.32291192325323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2701148.39</v>
      </c>
      <c r="M37" s="55">
        <f t="shared" ca="1" si="33"/>
        <v>2758848.39</v>
      </c>
      <c r="N37" s="55">
        <f t="shared" ca="1" si="33"/>
        <v>2409181.0599999996</v>
      </c>
      <c r="O37" s="56">
        <f t="shared" ca="1" si="29"/>
        <v>89.190992576309355</v>
      </c>
      <c r="P37" s="56">
        <f t="shared" ca="1" si="25"/>
        <v>87.325605449453477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669682</v>
      </c>
      <c r="M41" s="79">
        <f t="shared" ca="1" si="34"/>
        <v>669682</v>
      </c>
      <c r="N41" s="79">
        <f t="shared" ca="1" si="34"/>
        <v>620245.78</v>
      </c>
      <c r="O41" s="78">
        <f t="shared" ref="O41:O43" ca="1" si="35">IF(L41&gt;0,N41*100/L41,0)</f>
        <v>92.61795598507949</v>
      </c>
      <c r="P41" s="78">
        <f t="shared" ref="P41:P43" ca="1" si="36">IF(M41&gt;0,N41*100/M41,0)</f>
        <v>92.61795598507949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669682</v>
      </c>
      <c r="M43" s="79">
        <f t="shared" ca="1" si="38"/>
        <v>669682</v>
      </c>
      <c r="N43" s="79">
        <f t="shared" ca="1" si="38"/>
        <v>620245.78</v>
      </c>
      <c r="O43" s="78">
        <f t="shared" ca="1" si="35"/>
        <v>92.61795598507949</v>
      </c>
      <c r="P43" s="78">
        <f t="shared" ca="1" si="36"/>
        <v>92.61795598507949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669682</v>
      </c>
      <c r="M45" s="50">
        <f ca="1">IFERROR(__xludf.DUMMYFUNCTION("IMPORTRANGE(""https://docs.google.com/spreadsheets/d/1Yj_ptqi66GCucihVvJfMjLAmec39IyEx_6qawtMGysU/edit?usp=sharing"",""สบก!Q27"")"),669682)</f>
        <v>669682</v>
      </c>
      <c r="N45" s="50">
        <f ca="1">IFERROR(__xludf.DUMMYFUNCTION("IMPORTRANGE(""https://docs.google.com/spreadsheets/d/1Yj_ptqi66GCucihVvJfMjLAmec39IyEx_6qawtMGysU/edit?usp=sharing"",""สบก!R27"")"),620245.78)</f>
        <v>620245.78</v>
      </c>
      <c r="O45" s="39">
        <f ca="1">IF(L45&gt;0,N45*100/L45,0)</f>
        <v>92.61795598507949</v>
      </c>
      <c r="P45" s="39">
        <f ca="1">IF(M45&gt;0,N45*100/M45,0)</f>
        <v>92.61795598507949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IFERROR(__xludf.DUMMYFUNCTION("IMPORTRANGE(""https://docs.google.com/spreadsheets/d/1Yj_ptqi66GCucihVvJfMjLAmec39IyEx_6qawtMGysU/edit?usp=sharing"",""สบก!M27"")"),669682)</f>
        <v>669682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577888.39</v>
      </c>
      <c r="M53" s="121">
        <f t="shared" ca="1" si="39"/>
        <v>577888.39</v>
      </c>
      <c r="N53" s="121">
        <f t="shared" ca="1" si="39"/>
        <v>525888.39</v>
      </c>
      <c r="O53" s="120">
        <f t="shared" ref="O53:O55" ca="1" si="40">IF(L53&gt;0,N53*100/L53,0)</f>
        <v>91.001722668282014</v>
      </c>
      <c r="P53" s="120">
        <f t="shared" ref="P53:P55" ca="1" si="41">IF(M53&gt;0,N53*100/M53,0)</f>
        <v>91.001722668282014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577888.39</v>
      </c>
      <c r="M55" s="121">
        <f t="shared" ca="1" si="43"/>
        <v>577888.39</v>
      </c>
      <c r="N55" s="121">
        <f t="shared" ca="1" si="43"/>
        <v>525888.39</v>
      </c>
      <c r="O55" s="120">
        <f t="shared" ca="1" si="40"/>
        <v>91.001722668282014</v>
      </c>
      <c r="P55" s="120">
        <f t="shared" ca="1" si="41"/>
        <v>91.001722668282014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577888.39</v>
      </c>
      <c r="M57" s="50">
        <f ca="1">IFERROR(__xludf.DUMMYFUNCTION("IMPORTRANGE(""https://docs.google.com/spreadsheets/d/1Yj_ptqi66GCucihVvJfMjLAmec39IyEx_6qawtMGysU/edit?usp=sharing"",""สบก!Z27"")"),577888.39)</f>
        <v>577888.39</v>
      </c>
      <c r="N57" s="50">
        <f ca="1">IFERROR(__xludf.DUMMYFUNCTION("IMPORTRANGE(""https://docs.google.com/spreadsheets/d/1Yj_ptqi66GCucihVvJfMjLAmec39IyEx_6qawtMGysU/edit?usp=sharing"",""สบก!AA27"")"),525888.39)</f>
        <v>525888.39</v>
      </c>
      <c r="O57" s="39">
        <f ca="1">IF(L57&gt;0,N57*100/L57,0)</f>
        <v>91.001722668282014</v>
      </c>
      <c r="P57" s="39">
        <f ca="1">IF(M57&gt;0,N57*100/M57,0)</f>
        <v>91.001722668282014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IFERROR(__xludf.DUMMYFUNCTION("IMPORTRANGE(""https://docs.google.com/spreadsheets/d/1Yj_ptqi66GCucihVvJfMjLAmec39IyEx_6qawtMGysU/edit?usp=sharing"",""สบก!V27"")"),577888.39)</f>
        <v>577888.39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3607</v>
      </c>
      <c r="M118" s="152">
        <f t="shared" ca="1" si="58"/>
        <v>3607</v>
      </c>
      <c r="N118" s="152">
        <f t="shared" ca="1" si="58"/>
        <v>3607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3607</v>
      </c>
      <c r="M120" s="88">
        <f t="shared" ca="1" si="62"/>
        <v>3607</v>
      </c>
      <c r="N120" s="88">
        <f t="shared" ca="1" si="62"/>
        <v>3607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3607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IFERROR(__xludf.DUMMYFUNCTION("IMPORTRANGE(""https://docs.google.com/spreadsheets/d/1Yj_ptqi66GCucihVvJfMjLAmec39IyEx_6qawtMGysU/edit?usp=sharing"",""สบก!BB27"")"),3607)</f>
        <v>3607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IFERROR(__xludf.DUMMYFUNCTION("IMPORTRANGE(""https://docs.google.com/spreadsheets/d/1Yj_ptqi66GCucihVvJfMjLAmec39IyEx_6qawtMGysU/edit?usp=sharing"",""สบก!AX27"")"),3607)</f>
        <v>3607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86506</v>
      </c>
      <c r="M140" s="152">
        <f t="shared" ca="1" si="64"/>
        <v>86506</v>
      </c>
      <c r="N140" s="152">
        <f t="shared" ca="1" si="64"/>
        <v>79506</v>
      </c>
      <c r="O140" s="151">
        <f t="shared" ref="O140:O142" ca="1" si="65">IF(L140&gt;0,N140*100/L140,0)</f>
        <v>91.908075740411064</v>
      </c>
      <c r="P140" s="151">
        <f t="shared" ref="P140:P142" ca="1" si="66">IF(M140&gt;0,N140*100/M140,0)</f>
        <v>91.908075740411064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86506</v>
      </c>
      <c r="M142" s="88">
        <f t="shared" ca="1" si="68"/>
        <v>86506</v>
      </c>
      <c r="N142" s="88">
        <f t="shared" ca="1" si="68"/>
        <v>79506</v>
      </c>
      <c r="O142" s="156">
        <f t="shared" ca="1" si="65"/>
        <v>91.908075740411064</v>
      </c>
      <c r="P142" s="156">
        <f t="shared" ca="1" si="66"/>
        <v>91.908075740411064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86506</v>
      </c>
      <c r="M144" s="167">
        <f ca="1">IFERROR(__xludf.DUMMYFUNCTION("IMPORTRANGE(""https://docs.google.com/spreadsheets/d/1Yj_ptqi66GCucihVvJfMjLAmec39IyEx_6qawtMGysU/edit?usp=sharing"",""สบก!BJ27"")"),86506)</f>
        <v>86506</v>
      </c>
      <c r="N144" s="168">
        <f ca="1">IFERROR(__xludf.DUMMYFUNCTION("IMPORTRANGE(""https://docs.google.com/spreadsheets/d/1Yj_ptqi66GCucihVvJfMjLAmec39IyEx_6qawtMGysU/edit?usp=sharing"",""สบก!BK27"")"),79506)</f>
        <v>79506</v>
      </c>
      <c r="O144" s="168">
        <f ca="1">IF(L144&gt;0,N144*100/L144,0)</f>
        <v>91.908075740411064</v>
      </c>
      <c r="P144" s="168">
        <f ca="1">IF(M144&gt;0,N144*100/M144,0)</f>
        <v>91.908075740411064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IFERROR(__xludf.DUMMYFUNCTION("IMPORTRANGE(""https://docs.google.com/spreadsheets/d/1Yj_ptqi66GCucihVvJfMjLAmec39IyEx_6qawtMGysU/edit?usp=sharing"",""สบก!BG27"")"),86506)</f>
        <v>86506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41125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51.367781155015194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41125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51.367781155015194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IFERROR(__xludf.DUMMYFUNCTION("IMPORTRANGE(""https://docs.google.com/spreadsheets/d/1Yj_ptqi66GCucihVvJfMjLAmec39IyEx_6qawtMGysU/edit?usp=sharing"",""สบก!BS27"")"),41125)</f>
        <v>41125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51.367781155015194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IFERROR(__xludf.DUMMYFUNCTION("IMPORTRANGE(""https://docs.google.com/spreadsheets/d/11923uPwbBZFjjGgGUA6NLw09EwE0CqkOc4q9oUmW1yo/edit?usp=sharing"",""พิจิตร!J228"")"),401)</f>
        <v>401</v>
      </c>
      <c r="K328" s="317">
        <f ca="1">IF(I328&gt;0,J328*100/I328,0)</f>
        <v>75.660377358490564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1380040</v>
      </c>
      <c r="N329" s="152">
        <f t="shared" ca="1" si="98"/>
        <v>1158808.8899999999</v>
      </c>
      <c r="O329" s="151">
        <f t="shared" ref="O329:O331" ca="1" si="99">IF(L329&gt;0,N329*100/L329,0)</f>
        <v>86.327524323196798</v>
      </c>
      <c r="P329" s="151">
        <f t="shared" ref="P329:P331" ca="1" si="100">IF(M329&gt;0,N329*100/M329,0)</f>
        <v>83.969224805078099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1380040</v>
      </c>
      <c r="N331" s="88">
        <f t="shared" ca="1" si="102"/>
        <v>1158808.8899999999</v>
      </c>
      <c r="O331" s="156">
        <f t="shared" ca="1" si="99"/>
        <v>86.327524323196798</v>
      </c>
      <c r="P331" s="156">
        <f t="shared" ca="1" si="100"/>
        <v>83.969224805078099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IFERROR(__xludf.DUMMYFUNCTION("IMPORTRANGE(""https://docs.google.com/spreadsheets/d/1Yj_ptqi66GCucihVvJfMjLAmec39IyEx_6qawtMGysU/edit?usp=sharing"",""สบก!DL27"")"),1304440)</f>
        <v>1304440</v>
      </c>
      <c r="N333" s="168">
        <f ca="1">IFERROR(__xludf.DUMMYFUNCTION("IMPORTRANGE(""https://docs.google.com/spreadsheets/d/1Yj_ptqi66GCucihVvJfMjLAmec39IyEx_6qawtMGysU/edit?usp=sharing"",""สบก!DM27"")"),1083208.89)</f>
        <v>1083208.8899999999</v>
      </c>
      <c r="O333" s="168">
        <f ca="1">IF(L333&gt;0,N333*100/L333,0)</f>
        <v>85.511540647646697</v>
      </c>
      <c r="P333" s="168">
        <f ca="1">IF(M333&gt;0,N333*100/M333,0)</f>
        <v>83.04014672963109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IFERROR(__xludf.DUMMYFUNCTION("IMPORTRANGE(""https://docs.google.com/spreadsheets/d/11923uPwbBZFjjGgGUA6NLw09EwE0CqkOc4q9oUmW1yo/edit?usp=sharing"",""พิจิตร!J234"")"),145)</f>
        <v>145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IFERROR(__xludf.DUMMYFUNCTION("IMPORTRANGE(""https://docs.google.com/spreadsheets/d/11923uPwbBZFjjGgGUA6NLw09EwE0CqkOc4q9oUmW1yo/edit?usp=sharing"",""พิจิตร!J235"")"),1365.84)</f>
        <v>1365.84</v>
      </c>
      <c r="K340" s="342">
        <f t="shared" ca="1" si="103"/>
        <v>80.343529411764706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IFERROR(__xludf.DUMMYFUNCTION("IMPORTRANGE(""https://docs.google.com/spreadsheets/d/11923uPwbBZFjjGgGUA6NLw09EwE0CqkOc4q9oUmW1yo/edit?usp=sharing"",""พิจิตร!J236"")"),444)</f>
        <v>444</v>
      </c>
      <c r="K341" s="342">
        <f t="shared" ca="1" si="103"/>
        <v>83.773584905660371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IFERROR(__xludf.DUMMYFUNCTION("IMPORTRANGE(""https://docs.google.com/spreadsheets/d/11923uPwbBZFjjGgGUA6NLw09EwE0CqkOc4q9oUmW1yo/edit?usp=sharing"",""พิจิตร!J237"")"),6317.08)</f>
        <v>6317.08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IFERROR(__xludf.DUMMYFUNCTION("IMPORTRANGE(""https://docs.google.com/spreadsheets/d/11923uPwbBZFjjGgGUA6NLw09EwE0CqkOc4q9oUmW1yo/edit?usp=sharing"",""พิจิตร!J240"")"),401)</f>
        <v>401</v>
      </c>
      <c r="K345" s="342">
        <f t="shared" ca="1" si="103"/>
        <v>75.660377358490564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IFERROR(__xludf.DUMMYFUNCTION("IMPORTRANGE(""https://docs.google.com/spreadsheets/d/11923uPwbBZFjjGgGUA6NLw09EwE0CqkOc4q9oUmW1yo/edit?usp=sharing"",""พิจิตร!J241"")"),5616.26)</f>
        <v>5616.26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IFERROR(__xludf.DUMMYFUNCTION("IMPORTRANGE(""https://docs.google.com/spreadsheets/d/11923uPwbBZFjjGgGUA6NLw09EwE0CqkOc4q9oUmW1yo/edit?usp=sharing"",""พิจิตร!L242"")"),1991797)</f>
        <v>1991797</v>
      </c>
      <c r="M347" s="357"/>
      <c r="N347" s="357">
        <f ca="1">IFERROR(__xludf.DUMMYFUNCTION("IMPORTRANGE(""https://docs.google.com/spreadsheets/d/11923uPwbBZFjjGgGUA6NLw09EwE0CqkOc4q9oUmW1yo/edit?usp=sharing"",""พิจิตร!M242"")"),1301099.8)</f>
        <v>1301099.8</v>
      </c>
      <c r="O347" s="357">
        <f ca="1">+IF(L347&gt;0,N347*100/L347,0)</f>
        <v>65.32291192325323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IFERROR(__xludf.DUMMYFUNCTION("IMPORTRANGE(""https://docs.google.com/spreadsheets/d/11923uPwbBZFjjGgGUA6NLw09EwE0CqkOc4q9oUmW1yo/edit?usp=sharing"",""พิจิตร!M244"")"),356207.7)</f>
        <v>356207.7</v>
      </c>
      <c r="O349" s="372">
        <f ca="1">+IF(L349&gt;0,N349*100/L349,0)</f>
        <v>87.632282031096238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IFERROR(__xludf.DUMMYFUNCTION("IMPORTRANGE(""https://docs.google.com/spreadsheets/d/11923uPwbBZFjjGgGUA6NLw09EwE0CqkOc4q9oUmW1yo/edit?usp=sharing"",""พิจิตร!M247"")"),356207.7)</f>
        <v>356207.7</v>
      </c>
      <c r="O352" s="165">
        <f t="shared" ca="1" si="105"/>
        <v>87.632282031096238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IFERROR(__xludf.DUMMYFUNCTION("IMPORTRANGE(""https://docs.google.com/spreadsheets/d/11923uPwbBZFjjGgGUA6NLw09EwE0CqkOc4q9oUmW1yo/edit?usp=sharing"",""พิจิตร!M249"")"),356207.7)</f>
        <v>356207.7</v>
      </c>
      <c r="O354" s="168">
        <f t="shared" ca="1" si="105"/>
        <v>87.632282031096238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IFERROR(__xludf.DUMMYFUNCTION("IMPORTRANGE(""https://docs.google.com/spreadsheets/d/11923uPwbBZFjjGgGUA6NLw09EwE0CqkOc4q9oUmW1yo/edit?usp=sharing"",""พิจิตร!M252"")"),118051.7)</f>
        <v>118051.7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IFERROR(__xludf.DUMMYFUNCTION("IMPORTRANGE(""https://docs.google.com/spreadsheets/d/11923uPwbBZFjjGgGUA6NLw09EwE0CqkOc4q9oUmW1yo/edit?usp=sharing"",""พิจิตร!M253"")"),26280)</f>
        <v>26280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IFERROR(__xludf.DUMMYFUNCTION("IMPORTRANGE(""https://docs.google.com/spreadsheets/d/11923uPwbBZFjjGgGUA6NLw09EwE0CqkOc4q9oUmW1yo/edit?usp=sharing"",""พิจิตร!M275"")"),167827)</f>
        <v>167827</v>
      </c>
      <c r="O380" s="372">
        <f ca="1">+IF(L380&gt;0,N380*100/L380,0)</f>
        <v>80.857101560994408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IFERROR(__xludf.DUMMYFUNCTION("IMPORTRANGE(""https://docs.google.com/spreadsheets/d/11923uPwbBZFjjGgGUA6NLw09EwE0CqkOc4q9oUmW1yo/edit?usp=sharing"",""พิจิตร!M278"")"),167827)</f>
        <v>167827</v>
      </c>
      <c r="O383" s="165">
        <f t="shared" ca="1" si="109"/>
        <v>80.857101560994408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IFERROR(__xludf.DUMMYFUNCTION("IMPORTRANGE(""https://docs.google.com/spreadsheets/d/11923uPwbBZFjjGgGUA6NLw09EwE0CqkOc4q9oUmW1yo/edit?usp=sharing"",""พิจิตร!M280"")"),167827)</f>
        <v>167827</v>
      </c>
      <c r="O385" s="168">
        <f t="shared" ca="1" si="109"/>
        <v>80.857101560994408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IFERROR(__xludf.DUMMYFUNCTION("IMPORTRANGE(""https://docs.google.com/spreadsheets/d/11923uPwbBZFjjGgGUA6NLw09EwE0CqkOc4q9oUmW1yo/edit?usp=sharing"",""พิจิตร!M284"")"),15211)</f>
        <v>15211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IFERROR(__xludf.DUMMYFUNCTION("IMPORTRANGE(""https://docs.google.com/spreadsheets/d/11923uPwbBZFjjGgGUA6NLw09EwE0CqkOc4q9oUmW1yo/edit?usp=sharing"",""พิจิตร!M296"")"),160805)</f>
        <v>160805</v>
      </c>
      <c r="O401" s="372">
        <f ca="1">+IF(L401&gt;0,N401*100/L401,0)</f>
        <v>82.085247575293522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IFERROR(__xludf.DUMMYFUNCTION("IMPORTRANGE(""https://docs.google.com/spreadsheets/d/11923uPwbBZFjjGgGUA6NLw09EwE0CqkOc4q9oUmW1yo/edit?usp=sharing"",""พิจิตร!M299"")"),160805)</f>
        <v>160805</v>
      </c>
      <c r="O404" s="168">
        <f t="shared" ca="1" si="112"/>
        <v>82.085247575293522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IFERROR(__xludf.DUMMYFUNCTION("IMPORTRANGE(""https://docs.google.com/spreadsheets/d/11923uPwbBZFjjGgGUA6NLw09EwE0CqkOc4q9oUmW1yo/edit?usp=sharing"",""พิจิตร!M301"")"),160805)</f>
        <v>160805</v>
      </c>
      <c r="O406" s="168">
        <f t="shared" ca="1" si="112"/>
        <v>82.085247575293522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IFERROR(__xludf.DUMMYFUNCTION("IMPORTRANGE(""https://docs.google.com/spreadsheets/d/11923uPwbBZFjjGgGUA6NLw09EwE0CqkOc4q9oUmW1yo/edit?usp=sharing"",""พิจิตร!M305"")"),20656)</f>
        <v>20656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IFERROR(__xludf.DUMMYFUNCTION("IMPORTRANGE(""https://docs.google.com/spreadsheets/d/11923uPwbBZFjjGgGUA6NLw09EwE0CqkOc4q9oUmW1yo/edit?usp=sharing"",""พิจิตร!M330"")"),80956)</f>
        <v>80956</v>
      </c>
      <c r="O435" s="411">
        <f t="shared" ref="O435:O439" ca="1" si="114">+IF(L435&gt;0,N435*100/L435,0)</f>
        <v>76.37358490566038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IFERROR(__xludf.DUMMYFUNCTION("IMPORTRANGE(""https://docs.google.com/spreadsheets/d/11923uPwbBZFjjGgGUA6NLw09EwE0CqkOc4q9oUmW1yo/edit?usp=sharing"",""พิจิตร!M332"")"),80956)</f>
        <v>80956</v>
      </c>
      <c r="O437" s="168">
        <f t="shared" ca="1" si="114"/>
        <v>76.37358490566038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IFERROR(__xludf.DUMMYFUNCTION("IMPORTRANGE(""https://docs.google.com/spreadsheets/d/11923uPwbBZFjjGgGUA6NLw09EwE0CqkOc4q9oUmW1yo/edit?usp=sharing"",""พิจิตร!M334"")"),80956)</f>
        <v>80956</v>
      </c>
      <c r="O439" s="168">
        <f t="shared" ca="1" si="114"/>
        <v>76.37358490566038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IFERROR(__xludf.DUMMYFUNCTION("IMPORTRANGE(""https://docs.google.com/spreadsheets/d/11923uPwbBZFjjGgGUA6NLw09EwE0CqkOc4q9oUmW1yo/edit?usp=sharing"",""พิจิตร!M338"")"),48765)</f>
        <v>48765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IFERROR(__xludf.DUMMYFUNCTION("IMPORTRANGE(""https://docs.google.com/spreadsheets/d/11923uPwbBZFjjGgGUA6NLw09EwE0CqkOc4q9oUmW1yo/edit?usp=sharing"",""พิจิตร!L350"")"),561237)</f>
        <v>561237</v>
      </c>
      <c r="M455" s="372"/>
      <c r="N455" s="372">
        <f ca="1">IFERROR(__xludf.DUMMYFUNCTION("IMPORTRANGE(""https://docs.google.com/spreadsheets/d/11923uPwbBZFjjGgGUA6NLw09EwE0CqkOc4q9oUmW1yo/edit?usp=sharing"",""พิจิตร!M350"")"),200199.78)</f>
        <v>200199.78</v>
      </c>
      <c r="O455" s="372">
        <f t="shared" ref="O455:O459" ca="1" si="116">+IF(L455&gt;0,N455*100/L455,0)</f>
        <v>35.671165657289166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IFERROR(__xludf.DUMMYFUNCTION("IMPORTRANGE(""https://docs.google.com/spreadsheets/d/11923uPwbBZFjjGgGUA6NLw09EwE0CqkOc4q9oUmW1yo/edit?usp=sharing"",""พิจิตร!L352"")"),561237)</f>
        <v>561237</v>
      </c>
      <c r="M457" s="165"/>
      <c r="N457" s="168">
        <f ca="1">IFERROR(__xludf.DUMMYFUNCTION("IMPORTRANGE(""https://docs.google.com/spreadsheets/d/11923uPwbBZFjjGgGUA6NLw09EwE0CqkOc4q9oUmW1yo/edit?usp=sharing"",""พิจิตร!M352"")"),200199.78)</f>
        <v>200199.78</v>
      </c>
      <c r="O457" s="168">
        <f t="shared" ca="1" si="116"/>
        <v>35.671165657289166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IFERROR(__xludf.DUMMYFUNCTION("IMPORTRANGE(""https://docs.google.com/spreadsheets/d/11923uPwbBZFjjGgGUA6NLw09EwE0CqkOc4q9oUmW1yo/edit?usp=sharing"",""พิจิตร!L354"")"),561237)</f>
        <v>561237</v>
      </c>
      <c r="M459" s="168"/>
      <c r="N459" s="168">
        <f ca="1">IFERROR(__xludf.DUMMYFUNCTION("IMPORTRANGE(""https://docs.google.com/spreadsheets/d/11923uPwbBZFjjGgGUA6NLw09EwE0CqkOc4q9oUmW1yo/edit?usp=sharing"",""พิจิตร!M354"")"),200199.78)</f>
        <v>200199.78</v>
      </c>
      <c r="O459" s="168">
        <f t="shared" ca="1" si="116"/>
        <v>35.671165657289166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IFERROR(__xludf.DUMMYFUNCTION("IMPORTRANGE(""https://docs.google.com/spreadsheets/d/11923uPwbBZFjjGgGUA6NLw09EwE0CqkOc4q9oUmW1yo/edit?usp=sharing"",""พิจิตร!M357"")"),103346.78)</f>
        <v>103346.78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IFERROR(__xludf.DUMMYFUNCTION("IMPORTRANGE(""https://docs.google.com/spreadsheets/d/11923uPwbBZFjjGgGUA6NLw09EwE0CqkOc4q9oUmW1yo/edit?usp=sharing"",""พิจิตร!M358"")"),96853)</f>
        <v>96853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IFERROR(__xludf.DUMMYFUNCTION("IMPORTRANGE(""https://docs.google.com/spreadsheets/d/11923uPwbBZFjjGgGUA6NLw09EwE0CqkOc4q9oUmW1yo/edit?usp=sharing"",""พิจิตร!J392"")"),1124.21)</f>
        <v>1124.21</v>
      </c>
      <c r="K497" s="444">
        <f t="shared" ca="1" si="117"/>
        <v>100.01868327402136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IFERROR(__xludf.DUMMYFUNCTION("IMPORTRANGE(""https://docs.google.com/spreadsheets/d/11923uPwbBZFjjGgGUA6NLw09EwE0CqkOc4q9oUmW1yo/edit?usp=sharing"",""พิจิตร!J393"")"),1124.21)</f>
        <v>1124.21</v>
      </c>
      <c r="K498" s="163">
        <f t="shared" ca="1" si="117"/>
        <v>100.01868327402136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IFERROR(__xludf.DUMMYFUNCTION("IMPORTRANGE(""https://docs.google.com/spreadsheets/d/11923uPwbBZFjjGgGUA6NLw09EwE0CqkOc4q9oUmW1yo/edit?usp=sharing"",""พิจิตร!J394"")"),58)</f>
        <v>58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IFERROR(__xludf.DUMMYFUNCTION("IMPORTRANGE(""https://docs.google.com/spreadsheets/d/11923uPwbBZFjjGgGUA6NLw09EwE0CqkOc4q9oUmW1yo/edit?usp=sharing"",""พิจิตร!J395"")"),1078.34)</f>
        <v>1078.3399999999999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IFERROR(__xludf.DUMMYFUNCTION("IMPORTRANGE(""https://docs.google.com/spreadsheets/d/11923uPwbBZFjjGgGUA6NLw09EwE0CqkOc4q9oUmW1yo/edit?usp=sharing"",""พิจิตร!J396"")"),54)</f>
        <v>54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IFERROR(__xludf.DUMMYFUNCTION("IMPORTRANGE(""https://docs.google.com/spreadsheets/d/11923uPwbBZFjjGgGUA6NLw09EwE0CqkOc4q9oUmW1yo/edit?usp=sharing"",""พิจิตร!J397"")"),979.58)</f>
        <v>979.58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IFERROR(__xludf.DUMMYFUNCTION("IMPORTRANGE(""https://docs.google.com/spreadsheets/d/11923uPwbBZFjjGgGUA6NLw09EwE0CqkOc4q9oUmW1yo/edit?usp=sharing"",""พิจิตร!J398"")"),51)</f>
        <v>51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IFERROR(__xludf.DUMMYFUNCTION("IMPORTRANGE(""https://docs.google.com/spreadsheets/d/11923uPwbBZFjjGgGUA6NLw09EwE0CqkOc4q9oUmW1yo/edit?usp=sharing"",""พิจิตร!J399"")"),98.76)</f>
        <v>98.76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IFERROR(__xludf.DUMMYFUNCTION("IMPORTRANGE(""https://docs.google.com/spreadsheets/d/11923uPwbBZFjjGgGUA6NLw09EwE0CqkOc4q9oUmW1yo/edit?usp=sharing"",""พิจิตร!J403"")"),45.87)</f>
        <v>45.87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IFERROR(__xludf.DUMMYFUNCTION("IMPORTRANGE(""https://docs.google.com/spreadsheets/d/11923uPwbBZFjjGgGUA6NLw09EwE0CqkOc4q9oUmW1yo/edit?usp=sharing"",""พิจิตร!J405"")"),38.58)</f>
        <v>38.58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IFERROR(__xludf.DUMMYFUNCTION("IMPORTRANGE(""https://docs.google.com/spreadsheets/d/11923uPwbBZFjjGgGUA6NLw09EwE0CqkOc4q9oUmW1yo/edit?usp=sharing"",""พิจิตร!J406"")"),3)</f>
        <v>3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IFERROR(__xludf.DUMMYFUNCTION("IMPORTRANGE(""https://docs.google.com/spreadsheets/d/11923uPwbBZFjjGgGUA6NLw09EwE0CqkOc4q9oUmW1yo/edit?usp=sharing"",""พิจิตร!J407"")"),7.29)</f>
        <v>7.29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IFERROR(__xludf.DUMMYFUNCTION("IMPORTRANGE(""https://docs.google.com/spreadsheets/d/11923uPwbBZFjjGgGUA6NLw09EwE0CqkOc4q9oUmW1yo/edit?usp=sharing"",""พิจิตร!J408"")"),1)</f>
        <v>1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IFERROR(__xludf.DUMMYFUNCTION("IMPORTRANGE(""https://docs.google.com/spreadsheets/d/11923uPwbBZFjjGgGUA6NLw09EwE0CqkOc4q9oUmW1yo/edit?usp=sharing"",""พิจิตร!J420"")"),106.35)</f>
        <v>106.35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IFERROR(__xludf.DUMMYFUNCTION("IMPORTRANGE(""https://docs.google.com/spreadsheets/d/11923uPwbBZFjjGgGUA6NLw09EwE0CqkOc4q9oUmW1yo/edit?usp=sharing"",""พิจิตร!J421"")"),30)</f>
        <v>30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IFERROR(__xludf.DUMMYFUNCTION("IMPORTRANGE(""https://docs.google.com/spreadsheets/d/11923uPwbBZFjjGgGUA6NLw09EwE0CqkOc4q9oUmW1yo/edit?usp=sharing"",""พิจิตร!J422"")"),1.61)</f>
        <v>1.61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IFERROR(__xludf.DUMMYFUNCTION("IMPORTRANGE(""https://docs.google.com/spreadsheets/d/11923uPwbBZFjjGgGUA6NLw09EwE0CqkOc4q9oUmW1yo/edit?usp=sharing"",""พิจิตร!J424"")"),104.74)</f>
        <v>104.74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IFERROR(__xludf.DUMMYFUNCTION("IMPORTRANGE(""https://docs.google.com/spreadsheets/d/11923uPwbBZFjjGgGUA6NLw09EwE0CqkOc4q9oUmW1yo/edit?usp=sharing"",""พิจิตร!J459"")"),1353)</f>
        <v>1353</v>
      </c>
      <c r="K564" s="371">
        <f ca="1">IF(I564&gt;0,J564*100/I564,0)</f>
        <v>123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IFERROR(__xludf.DUMMYFUNCTION("IMPORTRANGE(""https://docs.google.com/spreadsheets/d/11923uPwbBZFjjGgGUA6NLw09EwE0CqkOc4q9oUmW1yo/edit?usp=sharing"",""พิจิตร!M459"")"),109156.35)</f>
        <v>109156.35</v>
      </c>
      <c r="O564" s="372">
        <f t="shared" ref="O564:O568" ca="1" si="122">+IF(L564&gt;0,N564*100/L564,0)</f>
        <v>86.577054251269033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IFERROR(__xludf.DUMMYFUNCTION("IMPORTRANGE(""https://docs.google.com/spreadsheets/d/11923uPwbBZFjjGgGUA6NLw09EwE0CqkOc4q9oUmW1yo/edit?usp=sharing"",""พิจิตร!M461"")"),109156.35)</f>
        <v>109156.35</v>
      </c>
      <c r="O566" s="168">
        <f t="shared" ca="1" si="122"/>
        <v>86.577054251269033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IFERROR(__xludf.DUMMYFUNCTION("IMPORTRANGE(""https://docs.google.com/spreadsheets/d/11923uPwbBZFjjGgGUA6NLw09EwE0CqkOc4q9oUmW1yo/edit?usp=sharing"",""พิจิตร!M463"")"),109156.35)</f>
        <v>109156.35</v>
      </c>
      <c r="O568" s="168">
        <f t="shared" ca="1" si="122"/>
        <v>86.577054251269033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IFERROR(__xludf.DUMMYFUNCTION("IMPORTRANGE(""https://docs.google.com/spreadsheets/d/11923uPwbBZFjjGgGUA6NLw09EwE0CqkOc4q9oUmW1yo/edit?usp=sharing"",""พิจิตร!M466"")"),89975.35)</f>
        <v>89975.35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IFERROR(__xludf.DUMMYFUNCTION("IMPORTRANGE(""https://docs.google.com/spreadsheets/d/11923uPwbBZFjjGgGUA6NLw09EwE0CqkOc4q9oUmW1yo/edit?usp=sharing"",""พิจิตร!M467"")"),19181)</f>
        <v>19181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IFERROR(__xludf.DUMMYFUNCTION("IMPORTRANGE(""https://docs.google.com/spreadsheets/d/11923uPwbBZFjjGgGUA6NLw09EwE0CqkOc4q9oUmW1yo/edit?usp=sharing"",""พิจิตร!J468"")"),1353)</f>
        <v>1353</v>
      </c>
      <c r="K573" s="201">
        <f ca="1">IF(I573&gt;0,J573*100/I573,0)</f>
        <v>123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IFERROR(__xludf.DUMMYFUNCTION("IMPORTRANGE(""https://docs.google.com/spreadsheets/d/11923uPwbBZFjjGgGUA6NLw09EwE0CqkOc4q9oUmW1yo/edit?usp=sharing"",""พิจิตร!J472"")"),1114)</f>
        <v>1114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IFERROR(__xludf.DUMMYFUNCTION("IMPORTRANGE(""https://docs.google.com/spreadsheets/d/11923uPwbBZFjjGgGUA6NLw09EwE0CqkOc4q9oUmW1yo/edit?usp=sharing"",""พิจิตร!J475"")"),41)</f>
        <v>41</v>
      </c>
      <c r="K580" s="371">
        <f ca="1">IF(I580&gt;0,J580*100/I580,0)</f>
        <v>20.5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IFERROR(__xludf.DUMMYFUNCTION("IMPORTRANGE(""https://docs.google.com/spreadsheets/d/11923uPwbBZFjjGgGUA6NLw09EwE0CqkOc4q9oUmW1yo/edit?usp=sharing"",""พิจิตร!M475"")"),205972.97)</f>
        <v>205972.97</v>
      </c>
      <c r="O580" s="372">
        <f t="shared" ref="O580:O584" ca="1" si="124">+IF(L580&gt;0,N580*100/L580,0)</f>
        <v>58.448629398410894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IFERROR(__xludf.DUMMYFUNCTION("IMPORTRANGE(""https://docs.google.com/spreadsheets/d/11923uPwbBZFjjGgGUA6NLw09EwE0CqkOc4q9oUmW1yo/edit?usp=sharing"",""พิจิตร!M477"")"),205972.97)</f>
        <v>205972.97</v>
      </c>
      <c r="O582" s="168">
        <f t="shared" ca="1" si="124"/>
        <v>58.448629398410894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IFERROR(__xludf.DUMMYFUNCTION("IMPORTRANGE(""https://docs.google.com/spreadsheets/d/11923uPwbBZFjjGgGUA6NLw09EwE0CqkOc4q9oUmW1yo/edit?usp=sharing"",""พิจิตร!M479"")"),205972.97)</f>
        <v>205972.97</v>
      </c>
      <c r="O584" s="168">
        <f t="shared" ca="1" si="124"/>
        <v>58.448629398410894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IFERROR(__xludf.DUMMYFUNCTION("IMPORTRANGE(""https://docs.google.com/spreadsheets/d/11923uPwbBZFjjGgGUA6NLw09EwE0CqkOc4q9oUmW1yo/edit?usp=sharing"",""พิจิตร!M482"")"),91098.92)</f>
        <v>91098.92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IFERROR(__xludf.DUMMYFUNCTION("IMPORTRANGE(""https://docs.google.com/spreadsheets/d/11923uPwbBZFjjGgGUA6NLw09EwE0CqkOc4q9oUmW1yo/edit?usp=sharing"",""พิจิตร!M483"")"),114874.05)</f>
        <v>114874.05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IFERROR(__xludf.DUMMYFUNCTION("IMPORTRANGE(""https://docs.google.com/spreadsheets/d/11923uPwbBZFjjGgGUA6NLw09EwE0CqkOc4q9oUmW1yo/edit?usp=sharing"",""พิจิตร!J484"")"),262)</f>
        <v>262</v>
      </c>
      <c r="K589" s="163">
        <f t="shared" ref="K589:K596" ca="1" si="125">IF(I589&gt;0,J589*100/I589,0)</f>
        <v>131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IFERROR(__xludf.DUMMYFUNCTION("IMPORTRANGE(""https://docs.google.com/spreadsheets/d/11923uPwbBZFjjGgGUA6NLw09EwE0CqkOc4q9oUmW1yo/edit?usp=sharing"",""พิจิตร!J485"")"),185.1)</f>
        <v>185.1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IFERROR(__xludf.DUMMYFUNCTION("IMPORTRANGE(""https://docs.google.com/spreadsheets/d/11923uPwbBZFjjGgGUA6NLw09EwE0CqkOc4q9oUmW1yo/edit?usp=sharing"",""พิจิตร!J486"")"),149)</f>
        <v>149</v>
      </c>
      <c r="K591" s="163">
        <f t="shared" ca="1" si="125"/>
        <v>74.5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IFERROR(__xludf.DUMMYFUNCTION("IMPORTRANGE(""https://docs.google.com/spreadsheets/d/11923uPwbBZFjjGgGUA6NLw09EwE0CqkOc4q9oUmW1yo/edit?usp=sharing"",""พิจิตร!J487"")"),96.13)</f>
        <v>96.13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IFERROR(__xludf.DUMMYFUNCTION("IMPORTRANGE(""https://docs.google.com/spreadsheets/d/11923uPwbBZFjjGgGUA6NLw09EwE0CqkOc4q9oUmW1yo/edit?usp=sharing"",""พิจิตร!J488"")"),106)</f>
        <v>106</v>
      </c>
      <c r="K593" s="163">
        <f t="shared" ca="1" si="125"/>
        <v>53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IFERROR(__xludf.DUMMYFUNCTION("IMPORTRANGE(""https://docs.google.com/spreadsheets/d/11923uPwbBZFjjGgGUA6NLw09EwE0CqkOc4q9oUmW1yo/edit?usp=sharing"",""พิจิตร!J489"")"),70.21)</f>
        <v>70.209999999999994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IFERROR(__xludf.DUMMYFUNCTION("IMPORTRANGE(""https://docs.google.com/spreadsheets/d/11923uPwbBZFjjGgGUA6NLw09EwE0CqkOc4q9oUmW1yo/edit?usp=sharing"",""พิจิตร!J490"")"),41)</f>
        <v>41</v>
      </c>
      <c r="K595" s="163">
        <f t="shared" ca="1" si="125"/>
        <v>20.5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IFERROR(__xludf.DUMMYFUNCTION("IMPORTRANGE(""https://docs.google.com/spreadsheets/d/11923uPwbBZFjjGgGUA6NLw09EwE0CqkOc4q9oUmW1yo/edit?usp=sharing"",""พิจิตร!J491"")"),20.05)</f>
        <v>20.05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99.666666666666671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99.666666666666671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99.666666666666671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IFERROR(__xludf.DUMMYFUNCTION("IMPORTRANGE(""https://docs.google.com/spreadsheets/d/11923uPwbBZFjjGgGUA6NLw09EwE0CqkOc4q9oUmW1yo/edit?usp=sharing"",""พิจิตร!J523"")"),2193450)</f>
        <v>2193450</v>
      </c>
      <c r="K628" s="342">
        <f t="shared" ref="K628:K635" ca="1" si="129">IF(I628&gt;0,J628*100/I628,0)</f>
        <v>87.033032437258214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IFERROR(__xludf.DUMMYFUNCTION("IMPORTRANGE(""https://docs.google.com/spreadsheets/d/11923uPwbBZFjjGgGUA6NLw09EwE0CqkOc4q9oUmW1yo/edit?usp=sharing"",""พิจิตร!J524"")"),79)</f>
        <v>79</v>
      </c>
      <c r="K629" s="342">
        <f t="shared" ca="1" si="129"/>
        <v>84.946236559139791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IFERROR(__xludf.DUMMYFUNCTION("IMPORTRANGE(""https://docs.google.com/spreadsheets/d/11923uPwbBZFjjGgGUA6NLw09EwE0CqkOc4q9oUmW1yo/edit?usp=sharing"",""พิจิตร!J525"")"),77559.86)</f>
        <v>77559.86</v>
      </c>
      <c r="K630" s="342">
        <f t="shared" ca="1" si="129"/>
        <v>15.184274106791685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IFERROR(__xludf.DUMMYFUNCTION("IMPORTRANGE(""https://docs.google.com/spreadsheets/d/11923uPwbBZFjjGgGUA6NLw09EwE0CqkOc4q9oUmW1yo/edit?usp=sharing"",""พิจิตร!J526"")"),20)</f>
        <v>20</v>
      </c>
      <c r="K631" s="342">
        <f t="shared" ca="1" si="129"/>
        <v>68.965517241379317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IFERROR(__xludf.DUMMYFUNCTION("IMPORTRANGE(""https://docs.google.com/spreadsheets/d/11923uPwbBZFjjGgGUA6NLw09EwE0CqkOc4q9oUmW1yo/edit?usp=sharing"",""พิจิตร!J527"")"),2977803.64)</f>
        <v>2977803.64</v>
      </c>
      <c r="K632" s="342">
        <f t="shared" ca="1" si="129"/>
        <v>48.491691537395951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IFERROR(__xludf.DUMMYFUNCTION("IMPORTRANGE(""https://docs.google.com/spreadsheets/d/11923uPwbBZFjjGgGUA6NLw09EwE0CqkOc4q9oUmW1yo/edit?usp=sharing"",""พิจิตร!J528"")"),440)</f>
        <v>440</v>
      </c>
      <c r="K633" s="342">
        <f t="shared" ca="1" si="129"/>
        <v>91.286307053941911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IFERROR(__xludf.DUMMYFUNCTION("IMPORTRANGE(""https://docs.google.com/spreadsheets/d/11923uPwbBZFjjGgGUA6NLw09EwE0CqkOc4q9oUmW1yo/edit?usp=sharing"",""พิจิตร!I529"")"),2370000)</f>
        <v>2370000</v>
      </c>
      <c r="J634" s="341">
        <f ca="1">IFERROR(__xludf.DUMMYFUNCTION("IMPORTRANGE(""https://docs.google.com/spreadsheets/d/11923uPwbBZFjjGgGUA6NLw09EwE0CqkOc4q9oUmW1yo/edit?usp=sharing"",""พิจิตร!J529"")"),2230000)</f>
        <v>2230000</v>
      </c>
      <c r="K634" s="342">
        <f t="shared" ca="1" si="129"/>
        <v>94.092827004219416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IFERROR(__xludf.DUMMYFUNCTION("IMPORTRANGE(""https://docs.google.com/spreadsheets/d/11923uPwbBZFjjGgGUA6NLw09EwE0CqkOc4q9oUmW1yo/edit?usp=sharing"",""พิจิตร!I530"")"),87)</f>
        <v>87</v>
      </c>
      <c r="J635" s="505">
        <f ca="1">IFERROR(__xludf.DUMMYFUNCTION("IMPORTRANGE(""https://docs.google.com/spreadsheets/d/11923uPwbBZFjjGgGUA6NLw09EwE0CqkOc4q9oUmW1yo/edit?usp=sharing"",""พิจิตร!J530"")"),80)</f>
        <v>80</v>
      </c>
      <c r="K635" s="487">
        <f t="shared" ca="1" si="129"/>
        <v>91.954022988505741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IFERROR(__xludf.DUMMYFUNCTION("IMPORTRANGE(""https://docs.google.com/spreadsheets/d/11923uPwbBZFjjGgGUA6NLw09EwE0CqkOc4q9oUmW1yo/edit?usp=sharing"",""พิจิตร!J542"")"),1)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62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2022-09-07T02:04:24Z</cp:lastPrinted>
  <dcterms:modified xsi:type="dcterms:W3CDTF">2022-09-07T02:05:05Z</dcterms:modified>
</cp:coreProperties>
</file>